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tabRatio="742" activeTab="1"/>
  </bookViews>
  <sheets>
    <sheet name="财力表" sheetId="10" r:id="rId1"/>
    <sheet name="一般公共预算收入计划表" sheetId="11" r:id="rId2"/>
    <sheet name="政府性基金预算收入计划表" sheetId="12" r:id="rId3"/>
    <sheet name="国资经营预算收入计划表" sheetId="13" r:id="rId4"/>
    <sheet name="财政专户预算收入计划表" sheetId="14" r:id="rId5"/>
    <sheet name="一般公共预算支出调整表" sheetId="1" r:id="rId6"/>
    <sheet name="政府性基金预算支出调整表" sheetId="2" r:id="rId7"/>
    <sheet name="国有资本经营预算支出调整表" sheetId="3" r:id="rId8"/>
    <sheet name="财政专户预算支出调整表" sheetId="4" r:id="rId9"/>
  </sheets>
  <definedNames>
    <definedName name="_xlnm._FilterDatabase" localSheetId="5" hidden="1">一般公共预算支出调整表!$A$7:$R$542</definedName>
    <definedName name="_xlnm._FilterDatabase" localSheetId="6" hidden="1">政府性基金预算支出调整表!$A$7:$N$47</definedName>
    <definedName name="_xlnm.Print_Area">#N/A</definedName>
    <definedName name="_xlnm._FilterDatabase" localSheetId="8" hidden="1">财政专户预算支出调整表!$A$7:$P$22</definedName>
    <definedName name="_xlnm.Print_Titles">#N/A</definedName>
    <definedName name="_xlnm.Print_Titles" localSheetId="0">财力表!$A$2:$IV$5</definedName>
    <definedName name="_xlnm.Print_Titles" localSheetId="1">一般公共预算收入计划表!$A$2:$IV$5</definedName>
  </definedNames>
  <calcPr calcId="144525"/>
</workbook>
</file>

<file path=xl/sharedStrings.xml><?xml version="1.0" encoding="utf-8"?>
<sst xmlns="http://schemas.openxmlformats.org/spreadsheetml/2006/main" count="2416" uniqueCount="676">
  <si>
    <t>表1</t>
  </si>
  <si>
    <t>番禺区2024年地方可支配财力预测表(第一次调整预算)</t>
  </si>
  <si>
    <t>单位：万元</t>
  </si>
  <si>
    <t>预   算   科   目</t>
  </si>
  <si>
    <t>2023年               实绩</t>
  </si>
  <si>
    <t>2024年年初预算</t>
  </si>
  <si>
    <t>2024年第一次调整预算</t>
  </si>
  <si>
    <t>2024年调整预算比2023年实绩</t>
  </si>
  <si>
    <t>2024年调整预算比2024年年初预算</t>
  </si>
  <si>
    <t>备  注</t>
  </si>
  <si>
    <t>增减额</t>
  </si>
  <si>
    <t>增减%</t>
  </si>
  <si>
    <t>一般公共预算可支配财力</t>
  </si>
  <si>
    <t>一、一般公共预算收入</t>
  </si>
  <si>
    <t>二、转移性收入</t>
  </si>
  <si>
    <t>㈠返还性收入</t>
  </si>
  <si>
    <t xml:space="preserve">  1、增值税税收返还收入</t>
  </si>
  <si>
    <t xml:space="preserve">  2、所得税基数返还收入</t>
  </si>
  <si>
    <t xml:space="preserve">  3、成品油价格和税费改革税收返还收入</t>
  </si>
  <si>
    <t xml:space="preserve">  4、其他税收返还收入</t>
  </si>
  <si>
    <t>㈡一般性转移支付收入</t>
  </si>
  <si>
    <t xml:space="preserve">  1、均衡性转移支付补助收入</t>
  </si>
  <si>
    <t xml:space="preserve">  2、结算补助收入</t>
  </si>
  <si>
    <t xml:space="preserve">  3、企业事业单位划转补助收入</t>
  </si>
  <si>
    <t xml:space="preserve">  4、固定数额补助收入</t>
  </si>
  <si>
    <t xml:space="preserve">  5、退税减税降费转移支付收入</t>
  </si>
  <si>
    <t xml:space="preserve">  6、共同财政事权转移支付补助收入</t>
  </si>
  <si>
    <t xml:space="preserve">  7、其他一般性转移性支付补助收入</t>
  </si>
  <si>
    <t>㈢专项转移支付收入（专项补助）</t>
  </si>
  <si>
    <t>三、一般债务转贷收入</t>
  </si>
  <si>
    <t>四、调入资金</t>
  </si>
  <si>
    <r>
      <rPr>
        <b/>
        <sz val="12"/>
        <rFont val="宋体"/>
        <charset val="134"/>
      </rPr>
      <t xml:space="preserve"> </t>
    </r>
    <r>
      <rPr>
        <b/>
        <sz val="11"/>
        <rFont val="宋体"/>
        <charset val="134"/>
      </rPr>
      <t xml:space="preserve"> 区本级调入</t>
    </r>
  </si>
  <si>
    <r>
      <rPr>
        <b/>
        <sz val="12"/>
        <rFont val="宋体"/>
        <charset val="134"/>
      </rPr>
      <t xml:space="preserve"> </t>
    </r>
    <r>
      <rPr>
        <b/>
        <sz val="11"/>
        <rFont val="宋体"/>
        <charset val="134"/>
      </rPr>
      <t xml:space="preserve"> 镇级调入</t>
    </r>
  </si>
  <si>
    <t>五、上解支出</t>
  </si>
  <si>
    <t>㈠财力性</t>
  </si>
  <si>
    <t xml:space="preserve">  1、原体制上解支出</t>
  </si>
  <si>
    <t xml:space="preserve">  2、出口退税专项上解支出</t>
  </si>
  <si>
    <t xml:space="preserve">  3、营改增服务贸易出口退税上解</t>
  </si>
  <si>
    <t>㈡专项上解</t>
  </si>
  <si>
    <t>六、一般债务还本支出</t>
  </si>
  <si>
    <t>七、调出资金</t>
  </si>
  <si>
    <t>八、计提稳定调节金</t>
  </si>
  <si>
    <t>九、动用稳定调节金</t>
  </si>
  <si>
    <t>十、上年结余结转收入</t>
  </si>
  <si>
    <t>十一、转移性支出</t>
  </si>
  <si>
    <t>政府性基金预算可支配财力</t>
  </si>
  <si>
    <t>一、基金预算收入</t>
  </si>
  <si>
    <t>　㈠财力性转移支付收入</t>
  </si>
  <si>
    <t xml:space="preserve">  ㈡专项转移支付收入</t>
  </si>
  <si>
    <t>三、调入资金</t>
  </si>
  <si>
    <t>四、专项债务转贷收入</t>
  </si>
  <si>
    <t>五、调出资金</t>
  </si>
  <si>
    <t>六、上年结余收入</t>
  </si>
  <si>
    <t>七、上解支出</t>
  </si>
  <si>
    <t>八、专项债务还本支出</t>
  </si>
  <si>
    <t>九、新增专项债券支出</t>
  </si>
  <si>
    <t xml:space="preserve">  国有资本经营预算可支配财力</t>
  </si>
  <si>
    <t>一、国有资本经营预算收入</t>
  </si>
  <si>
    <t>三、调出资金</t>
  </si>
  <si>
    <t>四、上年结余</t>
  </si>
  <si>
    <t>财政专户可支配财力</t>
  </si>
  <si>
    <t>一、财政专户预算收入</t>
  </si>
  <si>
    <t>二、上年结余资金</t>
  </si>
  <si>
    <t>全区总财力合计</t>
  </si>
  <si>
    <t>表2</t>
  </si>
  <si>
    <t xml:space="preserve"> 2024年番禺区一般公共预算收入计划表 （第一次预算调整）</t>
  </si>
  <si>
    <t>预算科目</t>
  </si>
  <si>
    <t xml:space="preserve">2024年               年初预算 </t>
  </si>
  <si>
    <t>2024年1-6月执行数</t>
  </si>
  <si>
    <t xml:space="preserve">2024年第一次调整预算比2023年实绩 </t>
  </si>
  <si>
    <t xml:space="preserve">2024年第一次调整预算比2024年年初预算 </t>
  </si>
  <si>
    <t>备注</t>
  </si>
  <si>
    <t xml:space="preserve"> 增减额 </t>
  </si>
  <si>
    <t xml:space="preserve"> 增减% </t>
  </si>
  <si>
    <t>一、市、区共享收入</t>
  </si>
  <si>
    <t xml:space="preserve">  （一）增值税 </t>
  </si>
  <si>
    <t xml:space="preserve">  （二）营业税</t>
  </si>
  <si>
    <t xml:space="preserve">  （三）企业所得税</t>
  </si>
  <si>
    <t xml:space="preserve">  （四）房产税</t>
  </si>
  <si>
    <t>二、区级固定收入</t>
  </si>
  <si>
    <t>　(一)资源税</t>
  </si>
  <si>
    <t>　(二)城建税</t>
  </si>
  <si>
    <t>　(三)车船使用税</t>
  </si>
  <si>
    <t>　(四)土地使用税</t>
  </si>
  <si>
    <t>　(五)印花税</t>
  </si>
  <si>
    <t xml:space="preserve">  (六)耕地占用税</t>
  </si>
  <si>
    <t xml:space="preserve">  (七）环境保护税</t>
  </si>
  <si>
    <t xml:space="preserve">  (八)罚没收入</t>
  </si>
  <si>
    <t xml:space="preserve">  (九)行政事业性收费收入</t>
  </si>
  <si>
    <t xml:space="preserve">  (十)国有资源(资产)有偿使用收入</t>
  </si>
  <si>
    <t xml:space="preserve">  （十一）捐赠收入</t>
  </si>
  <si>
    <t xml:space="preserve">  （十二）政府住房收入</t>
  </si>
  <si>
    <t xml:space="preserve">  (十三)其他收入</t>
  </si>
  <si>
    <t xml:space="preserve">  (十四）其他税收收入</t>
  </si>
  <si>
    <t>三、专项资金收入</t>
  </si>
  <si>
    <t xml:space="preserve">  教育费附加收入</t>
  </si>
  <si>
    <t xml:space="preserve">  水资源费收入</t>
  </si>
  <si>
    <t xml:space="preserve">  文化事业建设费收入</t>
  </si>
  <si>
    <t xml:space="preserve">  残疾人就业保障金收入</t>
  </si>
  <si>
    <t xml:space="preserve">  教育资金收入</t>
  </si>
  <si>
    <t xml:space="preserve">  农田水利建设资金收入</t>
  </si>
  <si>
    <t>公共预算收入合计</t>
  </si>
  <si>
    <t>其中：税务部门征收</t>
  </si>
  <si>
    <t xml:space="preserve">      财政部门征收</t>
  </si>
  <si>
    <t>税 收 收 入</t>
  </si>
  <si>
    <t>非 税 收 入</t>
  </si>
  <si>
    <t>表3</t>
  </si>
  <si>
    <t>2024年番禺区政府性基金预算收入计划表（第一次预算调整）</t>
  </si>
  <si>
    <t xml:space="preserve">  收   入   项   目</t>
  </si>
  <si>
    <t>2024年               年初预算</t>
  </si>
  <si>
    <t>一、污水处理费收入</t>
  </si>
  <si>
    <t>二、基础设施配套费</t>
  </si>
  <si>
    <t>三、国有土地出让收入等</t>
  </si>
  <si>
    <t xml:space="preserve">    其中：专项债务对应项目专项收入</t>
  </si>
  <si>
    <t xml:space="preserve">          国有土地收益基金收入</t>
  </si>
  <si>
    <t>四、彩票公益金收入</t>
  </si>
  <si>
    <t xml:space="preserve">    合       计</t>
  </si>
  <si>
    <t>表4</t>
  </si>
  <si>
    <t>2024年番禺区国有资本经营预算收入计划表（第一次预算调整）</t>
  </si>
  <si>
    <t>一、利润收入</t>
  </si>
  <si>
    <t>二、产权转让收入</t>
  </si>
  <si>
    <t>三、清算收入</t>
  </si>
  <si>
    <t>四、其他国有资本经营用地收入</t>
  </si>
  <si>
    <t>合   计</t>
  </si>
  <si>
    <t>表5</t>
  </si>
  <si>
    <t>2024年番禺区财政专户预算收入计划表（第一次预算调整）</t>
  </si>
  <si>
    <t>一、教育收费收入</t>
  </si>
  <si>
    <t>二、财政专户存款利息收入</t>
  </si>
  <si>
    <t>三、其他收入</t>
  </si>
  <si>
    <t>表6</t>
  </si>
  <si>
    <t>2024年第一次预算支出调整表（一般公共预算）</t>
  </si>
  <si>
    <t>支出功能分类编码</t>
  </si>
  <si>
    <t>功能分类名称</t>
  </si>
  <si>
    <t>2024年第一次预算调整计划</t>
  </si>
  <si>
    <t>合计</t>
  </si>
  <si>
    <t>追加（减）预算</t>
  </si>
  <si>
    <t>调剂预算</t>
  </si>
  <si>
    <t>类</t>
  </si>
  <si>
    <t>款</t>
  </si>
  <si>
    <t>项</t>
  </si>
  <si>
    <t>追加</t>
  </si>
  <si>
    <t>追减</t>
  </si>
  <si>
    <t>调增</t>
  </si>
  <si>
    <t>调减</t>
  </si>
  <si>
    <t>总计</t>
  </si>
  <si>
    <t>201</t>
  </si>
  <si>
    <t>一般公共服务支出</t>
  </si>
  <si>
    <t>01</t>
  </si>
  <si>
    <t>人大事务</t>
  </si>
  <si>
    <t>行政运行</t>
  </si>
  <si>
    <t>02</t>
  </si>
  <si>
    <t>一般行政管理事务</t>
  </si>
  <si>
    <t>04</t>
  </si>
  <si>
    <t>人大会议</t>
  </si>
  <si>
    <t>08</t>
  </si>
  <si>
    <t>代表工作</t>
  </si>
  <si>
    <t>99</t>
  </si>
  <si>
    <t>其他人大事务支出</t>
  </si>
  <si>
    <t>政协事务</t>
  </si>
  <si>
    <t>政协会议</t>
  </si>
  <si>
    <t>其他政协事务支出</t>
  </si>
  <si>
    <t>03</t>
  </si>
  <si>
    <t>政府办公厅(室)及相关机构事务</t>
  </si>
  <si>
    <t>50</t>
  </si>
  <si>
    <t>事业运行</t>
  </si>
  <si>
    <t>其他政府办公厅（室）及相关机构事务支出</t>
  </si>
  <si>
    <t>发展与改革事务</t>
  </si>
  <si>
    <t>战略规划与实施</t>
  </si>
  <si>
    <t>物价管理</t>
  </si>
  <si>
    <t>其他发展与改革事务支出</t>
  </si>
  <si>
    <t>05</t>
  </si>
  <si>
    <t>统计信息事务</t>
  </si>
  <si>
    <t>专项统计业务</t>
  </si>
  <si>
    <t>07</t>
  </si>
  <si>
    <t>专项普查活动</t>
  </si>
  <si>
    <t>统计抽样调查</t>
  </si>
  <si>
    <t>其他统计信息事务支出</t>
  </si>
  <si>
    <t>06</t>
  </si>
  <si>
    <t>财政事务</t>
  </si>
  <si>
    <t>财政国库业务</t>
  </si>
  <si>
    <t>财政委托业务支出</t>
  </si>
  <si>
    <t>其他财政事务支出</t>
  </si>
  <si>
    <t>审计事务</t>
  </si>
  <si>
    <t>审计业务</t>
  </si>
  <si>
    <t>其他审计事务支出</t>
  </si>
  <si>
    <t>09</t>
  </si>
  <si>
    <t>海关事务</t>
  </si>
  <si>
    <t>11</t>
  </si>
  <si>
    <t>纪检监察事务</t>
  </si>
  <si>
    <t>大案要案查处</t>
  </si>
  <si>
    <t>其他纪检监察事务支出</t>
  </si>
  <si>
    <t>13</t>
  </si>
  <si>
    <t>商贸事务</t>
  </si>
  <si>
    <t>对外贸易管理</t>
  </si>
  <si>
    <t>招商引资</t>
  </si>
  <si>
    <t>其他商贸事务支出</t>
  </si>
  <si>
    <t>14</t>
  </si>
  <si>
    <t>知识产权事务</t>
  </si>
  <si>
    <t>知识产权宏观管理</t>
  </si>
  <si>
    <t>23</t>
  </si>
  <si>
    <t>民族事务</t>
  </si>
  <si>
    <t>25</t>
  </si>
  <si>
    <t>港澳台事务</t>
  </si>
  <si>
    <t>港澳事务</t>
  </si>
  <si>
    <t>台湾事务</t>
  </si>
  <si>
    <t>其他港澳台事务支出</t>
  </si>
  <si>
    <t>26</t>
  </si>
  <si>
    <t>档案事务</t>
  </si>
  <si>
    <t>档案馆</t>
  </si>
  <si>
    <t>其他档案事务支出</t>
  </si>
  <si>
    <t>28</t>
  </si>
  <si>
    <t>民主党派及工商联事务</t>
  </si>
  <si>
    <t>参政议政</t>
  </si>
  <si>
    <t>其他民主党派及工商联事务支出</t>
  </si>
  <si>
    <t>29</t>
  </si>
  <si>
    <t>群众团体事务</t>
  </si>
  <si>
    <t>其他群众团体事务支出</t>
  </si>
  <si>
    <t>31</t>
  </si>
  <si>
    <t>党委办公厅(室)及相关机构事务</t>
  </si>
  <si>
    <t>专项业务</t>
  </si>
  <si>
    <t>其他党委办公厅（室）及相关机构事务支出</t>
  </si>
  <si>
    <t>32</t>
  </si>
  <si>
    <t>组织事务</t>
  </si>
  <si>
    <t>公务员事务</t>
  </si>
  <si>
    <t>其他组织事务支出</t>
  </si>
  <si>
    <t>33</t>
  </si>
  <si>
    <t>宣传事务</t>
  </si>
  <si>
    <t>宣传管理</t>
  </si>
  <si>
    <t>其他宣传事务支出</t>
  </si>
  <si>
    <t>34</t>
  </si>
  <si>
    <t>统战事务</t>
  </si>
  <si>
    <t>宗教事务</t>
  </si>
  <si>
    <t>华侨事务</t>
  </si>
  <si>
    <t>其他统战事务支出</t>
  </si>
  <si>
    <t>36</t>
  </si>
  <si>
    <t>其他共产党事务支出</t>
  </si>
  <si>
    <t>37</t>
  </si>
  <si>
    <t>网信事务</t>
  </si>
  <si>
    <t>其他网信事务支出</t>
  </si>
  <si>
    <t>38</t>
  </si>
  <si>
    <t>市场监督管理事务</t>
  </si>
  <si>
    <t>市场主体管理</t>
  </si>
  <si>
    <t>市场秩序执法</t>
  </si>
  <si>
    <t>信息化建设</t>
  </si>
  <si>
    <t>15</t>
  </si>
  <si>
    <t>质量安全监管</t>
  </si>
  <si>
    <t>16</t>
  </si>
  <si>
    <t>食品安全监管</t>
  </si>
  <si>
    <t>其他市场监督管理事务</t>
  </si>
  <si>
    <t>40</t>
  </si>
  <si>
    <t>信访事务</t>
  </si>
  <si>
    <t>信访业务</t>
  </si>
  <si>
    <t>其他信访事务支出</t>
  </si>
  <si>
    <t>其他一般公共服务支出</t>
  </si>
  <si>
    <t>203</t>
  </si>
  <si>
    <t>国防支出</t>
  </si>
  <si>
    <t>国防动员</t>
  </si>
  <si>
    <t>兵役征集</t>
  </si>
  <si>
    <t>人民防空</t>
  </si>
  <si>
    <t>民兵</t>
  </si>
  <si>
    <t>其他国防动员支出</t>
  </si>
  <si>
    <t>其他国防支出</t>
  </si>
  <si>
    <t>204</t>
  </si>
  <si>
    <t>公共安全支出</t>
  </si>
  <si>
    <t>公安</t>
  </si>
  <si>
    <t>19</t>
  </si>
  <si>
    <t>20</t>
  </si>
  <si>
    <t>执法办案</t>
  </si>
  <si>
    <t>21</t>
  </si>
  <si>
    <t>特别业务</t>
  </si>
  <si>
    <t>其他公安支出</t>
  </si>
  <si>
    <t>检察</t>
  </si>
  <si>
    <t>其他检察支出</t>
  </si>
  <si>
    <t>法院</t>
  </si>
  <si>
    <t>案件审判</t>
  </si>
  <si>
    <t>其他法院支出</t>
  </si>
  <si>
    <t>司法</t>
  </si>
  <si>
    <t>基层司法业务</t>
  </si>
  <si>
    <t>普法宣传</t>
  </si>
  <si>
    <t>律师管理</t>
  </si>
  <si>
    <t>公共法律服务</t>
  </si>
  <si>
    <t>10</t>
  </si>
  <si>
    <t>社区矫正</t>
  </si>
  <si>
    <t>12</t>
  </si>
  <si>
    <t>法治建设</t>
  </si>
  <si>
    <t>其他司法支出</t>
  </si>
  <si>
    <t>其他公共安全支出</t>
  </si>
  <si>
    <t>205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</si>
  <si>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</si>
  <si>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</si>
  <si>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</si>
  <si>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</si>
  <si>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</si>
  <si>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</si>
  <si>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</si>
  <si>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</si>
  <si>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</si>
  <si>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</si>
  <si>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</si>
  <si>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初等职业教育</t>
  </si>
  <si>
    <t>中等职业教育</t>
  </si>
  <si>
    <t>成人教育</t>
  </si>
  <si>
    <t>成人广播电视教育</t>
  </si>
  <si>
    <t>其他成人教育支出</t>
  </si>
  <si>
    <t>特殊教育</t>
  </si>
  <si>
    <t>特殊学校教育</t>
  </si>
  <si>
    <t>其他特殊教育支出</t>
  </si>
  <si>
    <t>进修及培训</t>
  </si>
  <si>
    <t>教师进修</t>
  </si>
  <si>
    <t>干部教育</t>
  </si>
  <si>
    <t>培训支出</t>
  </si>
  <si>
    <t>其他进修及培训</t>
  </si>
  <si>
    <t>教育费附加安排的支出</t>
  </si>
  <si>
    <t>城市中小学校舍建设</t>
  </si>
  <si>
    <t>城市中小学教学设施</t>
  </si>
  <si>
    <t>其他教育费附加安排的支出</t>
  </si>
  <si>
    <t>其他教育支出</t>
  </si>
  <si>
    <t>206</t>
  </si>
  <si>
    <t>科学技术支出</t>
  </si>
  <si>
    <t>科学技术管理事务</t>
  </si>
  <si>
    <t>其他科学技术管理事务支出</t>
  </si>
  <si>
    <t>应用研究</t>
  </si>
  <si>
    <t>机构运行</t>
  </si>
  <si>
    <t>技术研究与开发</t>
  </si>
  <si>
    <t>科技成果转化与扩散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</si>
  <si>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</si>
  <si>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</si>
  <si>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</si>
  <si>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</si>
  <si>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</si>
  <si>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科学技术普及</t>
  </si>
  <si>
    <t>科普活动</t>
  </si>
  <si>
    <t>科技重大项目</t>
  </si>
  <si>
    <t>其他科技重大项目</t>
  </si>
  <si>
    <t>其他科学技术支出</t>
  </si>
  <si>
    <t>科技奖励</t>
  </si>
  <si>
    <t>207</t>
  </si>
  <si>
    <t>文化旅游体育与传媒支出</t>
  </si>
  <si>
    <t>文化和旅游</t>
  </si>
  <si>
    <t>图书馆</t>
  </si>
  <si>
    <t>文化展示及纪念机构</t>
  </si>
  <si>
    <t>艺术表演团体</t>
  </si>
  <si>
    <t>文化活动</t>
  </si>
  <si>
    <t>群众文化</t>
  </si>
  <si>
    <t>文化和旅游交流与合作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</si>
  <si>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</si>
  <si>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</si>
  <si>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</si>
  <si>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</si>
  <si>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</si>
  <si>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</si>
  <si>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</si>
  <si>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</si>
  <si>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其他文物支出</t>
  </si>
  <si>
    <t>体育</t>
  </si>
  <si>
    <t>体育训练</t>
  </si>
  <si>
    <t>体育场馆</t>
  </si>
  <si>
    <t>群众体育</t>
  </si>
  <si>
    <t>其他体育支出</t>
  </si>
  <si>
    <t>新闻出版电影</t>
  </si>
  <si>
    <t>出版发行</t>
  </si>
  <si>
    <t>电影</t>
  </si>
  <si>
    <t>其他新闻出版电影支出</t>
  </si>
  <si>
    <t>广播电视</t>
  </si>
  <si>
    <t>广播电视事务</t>
  </si>
  <si>
    <t>其他文化旅游体育与传媒支出</t>
  </si>
  <si>
    <t>宣传文化发展专项支出</t>
  </si>
  <si>
    <t>208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</si>
  <si>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</si>
  <si>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</si>
  <si>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</si>
  <si>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</si>
  <si>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</si>
  <si>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</si>
  <si>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</si>
  <si>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</si>
  <si>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</si>
  <si>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</si>
  <si>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政府特殊津贴</t>
  </si>
  <si>
    <t>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</si>
  <si>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</si>
  <si>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</si>
  <si>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</si>
  <si>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</si>
  <si>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</si>
  <si>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</si>
  <si>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</si>
  <si>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</si>
  <si>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</si>
  <si>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</si>
  <si>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企业改革补助</t>
  </si>
  <si>
    <t>其他企业改革发展补助</t>
  </si>
  <si>
    <t>就业补助</t>
  </si>
  <si>
    <t>公益性岗位补贴</t>
  </si>
  <si>
    <t>就业见习补贴</t>
  </si>
  <si>
    <t>其他就业补助支出</t>
  </si>
  <si>
    <t>抚恤</t>
  </si>
  <si>
    <t>死亡抚恤</t>
  </si>
  <si>
    <t>伤残抚恤</t>
  </si>
  <si>
    <t>义务兵优待</t>
  </si>
  <si>
    <t>褒扬纪念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</si>
  <si>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</si>
  <si>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</si>
  <si>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</si>
  <si>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</si>
  <si>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</si>
  <si>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</si>
  <si>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</si>
  <si>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</si>
  <si>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</si>
  <si>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</si>
  <si>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</si>
  <si>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</si>
  <si>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</si>
  <si>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</si>
  <si>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</si>
  <si>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</si>
  <si>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</si>
  <si>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</si>
  <si>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</si>
  <si>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</si>
  <si>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</si>
  <si>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</si>
  <si>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</si>
  <si>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</si>
  <si>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</si>
  <si>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</si>
  <si>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</si>
  <si>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</si>
  <si>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</si>
  <si>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</si>
  <si>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</si>
  <si>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其他城市生活救助</t>
  </si>
  <si>
    <t>其他农村生活救助</t>
  </si>
  <si>
    <t>退役军人管理事务</t>
  </si>
  <si>
    <t>拥军优属</t>
  </si>
  <si>
    <t>其他退役军人事务管理支出</t>
  </si>
  <si>
    <t>其他社会保障和就业支出</t>
  </si>
  <si>
    <t>210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</si>
  <si>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</si>
  <si>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</si>
  <si>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</si>
  <si>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</si>
  <si>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</si>
  <si>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</si>
  <si>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>精神病医院</t>
  </si>
  <si>
    <t>处理医疗欠费</t>
  </si>
  <si>
    <t>康复医院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</si>
  <si>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</si>
  <si>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</si>
  <si>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</si>
  <si>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</si>
  <si>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</si>
  <si>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</si>
  <si>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</si>
  <si>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</si>
  <si>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采供血机构</t>
  </si>
  <si>
    <t>基本公共卫生服务</t>
  </si>
  <si>
    <t>重大公共卫生服务</t>
  </si>
  <si>
    <t>突发公共卫生事件应急处置</t>
  </si>
  <si>
    <t>其他公共卫生支出</t>
  </si>
  <si>
    <t>计划生育事务</t>
  </si>
  <si>
    <t>计划生育机构</t>
  </si>
  <si>
    <t>17</t>
  </si>
  <si>
    <t>计划生育服务</t>
  </si>
  <si>
    <t>其他计划生育事务支出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</si>
  <si>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</si>
  <si>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</si>
  <si>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</si>
  <si>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</si>
  <si>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</si>
  <si>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医疗救助</t>
  </si>
  <si>
    <t>其他医疗救助支出</t>
  </si>
  <si>
    <t>优抚对象医疗</t>
  </si>
  <si>
    <t>优抚对象医疗补助</t>
  </si>
  <si>
    <t>医疗保障管理事务</t>
  </si>
  <si>
    <t>其他医疗保障管理事务支出</t>
  </si>
  <si>
    <t>老龄卫生健康事务</t>
  </si>
  <si>
    <t>中医药事务</t>
  </si>
  <si>
    <t>中医（民族医）药专项</t>
  </si>
  <si>
    <t>其他卫生健康支出</t>
  </si>
  <si>
    <t>211</t>
  </si>
  <si>
    <t>节能环保支出</t>
  </si>
  <si>
    <t>环境保护管理事务</t>
  </si>
  <si>
    <t>其他环境保护管理事务支出</t>
  </si>
  <si>
    <t>污染防治</t>
  </si>
  <si>
    <t>水体</t>
  </si>
  <si>
    <t>固体废弃物与化学品</t>
  </si>
  <si>
    <t>其他污染防治支出</t>
  </si>
  <si>
    <t>污染减排</t>
  </si>
  <si>
    <t>生态环境执法监察</t>
  </si>
  <si>
    <t>212</t>
  </si>
  <si>
    <t>城乡社区支出</t>
  </si>
  <si>
    <t>城乡社区管理事务</t>
  </si>
  <si>
    <t>机关服务</t>
  </si>
  <si>
    <t>城管执法</t>
  </si>
  <si>
    <t>工程建设管理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</si>
  <si>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</si>
  <si>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</si>
  <si>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</si>
  <si>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</si>
  <si>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</si>
  <si>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</si>
  <si>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</si>
  <si>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</si>
  <si>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213</t>
  </si>
  <si>
    <t>农林水支出</t>
  </si>
  <si>
    <t>农业农村</t>
  </si>
  <si>
    <t>科技转化与推广服务</t>
  </si>
  <si>
    <t>病虫害控制</t>
  </si>
  <si>
    <t>农产品质量安全</t>
  </si>
  <si>
    <t>执法监管</t>
  </si>
  <si>
    <t>防灾救灾</t>
  </si>
  <si>
    <t>稳定农民收入补贴</t>
  </si>
  <si>
    <t>22</t>
  </si>
  <si>
    <t>农业生产发展</t>
  </si>
  <si>
    <t>24</t>
  </si>
  <si>
    <t>农村合作经济</t>
  </si>
  <si>
    <t>48</t>
  </si>
  <si>
    <t>渔业发展</t>
  </si>
  <si>
    <t>其他农业农村支出</t>
  </si>
  <si>
    <t>林业和草原</t>
  </si>
  <si>
    <t>事业机构</t>
  </si>
  <si>
    <t>森林资源培育</t>
  </si>
  <si>
    <t>森林资源管理</t>
  </si>
  <si>
    <t>森林生态效益补偿</t>
  </si>
  <si>
    <t>林业草原防灾减灾</t>
  </si>
  <si>
    <t>其他林业和草原支出</t>
  </si>
  <si>
    <t>水利</t>
  </si>
  <si>
    <t>水利行业业务管理</t>
  </si>
  <si>
    <t>水利工程运行与维护</t>
  </si>
  <si>
    <t>防汛</t>
  </si>
  <si>
    <t>水利建设征地及移民支出</t>
  </si>
  <si>
    <t>其他水利支出</t>
  </si>
  <si>
    <t>巩固脱贫攻坚成果衔接乡村振兴</t>
  </si>
  <si>
    <t>其他巩固脱贫攻坚成果衔接乡村振兴支出</t>
  </si>
  <si>
    <t>农村综合改革</t>
  </si>
  <si>
    <t>对村民委员会和村党支部的补助</t>
  </si>
  <si>
    <t>其他农村综合改革支出</t>
  </si>
  <si>
    <t>普惠金融发展支出</t>
  </si>
  <si>
    <t>农业保险保费补贴</t>
  </si>
  <si>
    <t>其他农林水支出</t>
  </si>
  <si>
    <t>214</t>
  </si>
  <si>
    <t>交通运输支出</t>
  </si>
  <si>
    <t>公路水路运输</t>
  </si>
  <si>
    <t>公路养护</t>
  </si>
  <si>
    <t>海事管理</t>
  </si>
  <si>
    <t>其他公路水路运输支出</t>
  </si>
  <si>
    <t>其他交通运输支出</t>
  </si>
  <si>
    <t>公共交通运营补助</t>
  </si>
  <si>
    <t>215</t>
  </si>
  <si>
    <t>资源勘探工业信息等支出</t>
  </si>
  <si>
    <t>工业和信息产业监管</t>
  </si>
  <si>
    <t>产业发展</t>
  </si>
  <si>
    <t>支持中小企业发展和管理支出</t>
  </si>
  <si>
    <t>其他支持中小企业发展和管理支出</t>
  </si>
  <si>
    <t>216</t>
  </si>
  <si>
    <t>商业服务业等支出</t>
  </si>
  <si>
    <t>商业流通事务</t>
  </si>
  <si>
    <t>其他商业流通事务支出</t>
  </si>
  <si>
    <t>涉外发展服务支出</t>
  </si>
  <si>
    <t>其他涉外发展服务支出</t>
  </si>
  <si>
    <t>其他商业服务业等支出</t>
  </si>
  <si>
    <t>220</t>
  </si>
  <si>
    <t>自然资源海洋气象等支出</t>
  </si>
  <si>
    <t>自然资源事务</t>
  </si>
  <si>
    <t>自然资源利用与保护</t>
  </si>
  <si>
    <t>其他自然资源事务支出</t>
  </si>
  <si>
    <t>气象事务</t>
  </si>
  <si>
    <t>气象探测</t>
  </si>
  <si>
    <t>气象信息传输及管理</t>
  </si>
  <si>
    <t>气象服务</t>
  </si>
  <si>
    <t>其他气象事务支出</t>
  </si>
  <si>
    <t>221</t>
  </si>
  <si>
    <t>住房保障支出</t>
  </si>
  <si>
    <t>保障性安居工程支出</t>
  </si>
  <si>
    <t>棚户区改造</t>
  </si>
  <si>
    <t>农村危房改造</t>
  </si>
  <si>
    <t>公共租赁住房</t>
  </si>
  <si>
    <t>保障性租赁住房</t>
  </si>
  <si>
    <t>住房改革支出</t>
  </si>
  <si>
    <t>住房公积金</t>
  </si>
  <si>
    <t>购房补贴</t>
  </si>
  <si>
    <t>城乡社区住宅</t>
  </si>
  <si>
    <t>其他城乡社区住宅支出</t>
  </si>
  <si>
    <t>222</t>
  </si>
  <si>
    <t>粮油物资储备支出</t>
  </si>
  <si>
    <t>粮油物资事务</t>
  </si>
  <si>
    <t>粮食风险基金</t>
  </si>
  <si>
    <t>其他粮油物资事务支出</t>
  </si>
  <si>
    <t>粮油储备</t>
  </si>
  <si>
    <t>储备粮（油）库建设</t>
  </si>
  <si>
    <t>224</t>
  </si>
  <si>
    <t>灾害防治及应急管理支出</t>
  </si>
  <si>
    <t>应急管理事务</t>
  </si>
  <si>
    <t>灾害风险防治</t>
  </si>
  <si>
    <t>安全监管</t>
  </si>
  <si>
    <t>其他应急管理支出</t>
  </si>
  <si>
    <t>消防救援事务</t>
  </si>
  <si>
    <t>消防应急救援</t>
  </si>
  <si>
    <t>其他消防救援事务支出</t>
  </si>
  <si>
    <t>地震事务</t>
  </si>
  <si>
    <t>自然灾害防治</t>
  </si>
  <si>
    <t>地质灾害防治</t>
  </si>
  <si>
    <t>自然灾害救灾及恢复重建支出</t>
  </si>
  <si>
    <t>自然灾害救灾补助</t>
  </si>
  <si>
    <t>其他灾害防治及应急管理支出</t>
  </si>
  <si>
    <t>227</t>
  </si>
  <si>
    <t>预备费</t>
  </si>
  <si>
    <t>229</t>
  </si>
  <si>
    <t>其他支出</t>
  </si>
  <si>
    <t>年初预留</t>
  </si>
  <si>
    <t>230</t>
  </si>
  <si>
    <t>转移性支出</t>
  </si>
  <si>
    <t>返还性支出</t>
  </si>
  <si>
    <t>其他返还性支出</t>
  </si>
  <si>
    <t>一般性转移支付</t>
  </si>
  <si>
    <t>45</t>
  </si>
  <si>
    <t>教育共同财政事权转移支付支出</t>
  </si>
  <si>
    <t>社会保障和就业共同财政事权转移支付支出</t>
  </si>
  <si>
    <t>52</t>
  </si>
  <si>
    <t>农林水共同财政事权转移支付支出</t>
  </si>
  <si>
    <t>232</t>
  </si>
  <si>
    <t>债务付息支出</t>
  </si>
  <si>
    <t>地方政府一般债务付息支出</t>
  </si>
  <si>
    <t>地方政府一般债券付息支出</t>
  </si>
  <si>
    <t>233</t>
  </si>
  <si>
    <t>债务发行费用支出</t>
  </si>
  <si>
    <t>地方政府一般债务发行费用支出</t>
  </si>
  <si>
    <t>表7</t>
  </si>
  <si>
    <t>2024年第一次预算支出调整表（政府性基金预算）</t>
  </si>
  <si>
    <t>国有土地使用权出让收入安排的支出</t>
  </si>
  <si>
    <t>征地和拆迁补偿支出</t>
  </si>
  <si>
    <t>土地开发支出</t>
  </si>
  <si>
    <t>城市建设支出</t>
  </si>
  <si>
    <t>农村基础设施建设支出</t>
  </si>
  <si>
    <t>土地出让业务支出</t>
  </si>
  <si>
    <t>公共租赁住房支出</t>
  </si>
  <si>
    <t>农业生产发展支出</t>
  </si>
  <si>
    <t>农业农村生态环境支出</t>
  </si>
  <si>
    <t>其他国有土地使用权出让收入安排的支出</t>
  </si>
  <si>
    <t>农业土地开发资金安排的支出</t>
  </si>
  <si>
    <t>城市基础设施配套费安排的支出</t>
  </si>
  <si>
    <t>城市公共设施</t>
  </si>
  <si>
    <t>城市环境卫生</t>
  </si>
  <si>
    <t>其他城市基础设施配套费安排的支出</t>
  </si>
  <si>
    <t>污水处理费安排的支出</t>
  </si>
  <si>
    <t>污水处理设施建设和运营</t>
  </si>
  <si>
    <t>18</t>
  </si>
  <si>
    <t>污水处理费对应专项债务收入安排的支出</t>
  </si>
  <si>
    <t>污水处理费及对应专项债务收入安排的支出</t>
  </si>
  <si>
    <t>其他政府性基金及对应专项债务收入安排的支出</t>
  </si>
  <si>
    <t>其他地方自行试点项目收益专项债券收入安排的支出</t>
  </si>
  <si>
    <t>彩票发行销售机构业务费安排的支出</t>
  </si>
  <si>
    <t>体育彩票销售机构的业务费支出</t>
  </si>
  <si>
    <t>60</t>
  </si>
  <si>
    <t>彩票公益金安排的支出</t>
  </si>
  <si>
    <t>用于社会福利的彩票公益金支出</t>
  </si>
  <si>
    <t>用于体育事业的彩票公益金支出</t>
  </si>
  <si>
    <t>用于残疾人事业的彩票公益金支出</t>
  </si>
  <si>
    <t>地方政府专项债务付息支出</t>
  </si>
  <si>
    <t>国有土地使用权出让金债务付息支出</t>
  </si>
  <si>
    <t>土地储备专项债券付息支出</t>
  </si>
  <si>
    <t>98</t>
  </si>
  <si>
    <t>其他地方自行试点项目收益专项债券付息支出</t>
  </si>
  <si>
    <t>地方政府专项债务发行费用支出</t>
  </si>
  <si>
    <t>国有土地使用权出让金债务发行费用支出</t>
  </si>
  <si>
    <t>土地储备专项债券发行费用支出</t>
  </si>
  <si>
    <t>其他地方自行试点项目收益专项债券发行费用支出</t>
  </si>
  <si>
    <t>表8</t>
  </si>
  <si>
    <t>2024年第一次预算支出调整表（国有资本经营预算）</t>
  </si>
  <si>
    <t>223</t>
  </si>
  <si>
    <t>国有资本经营预算支出</t>
  </si>
  <si>
    <t>其他国有资本经营预算支出</t>
  </si>
  <si>
    <t>表9</t>
  </si>
  <si>
    <t>2024年第一次预算支出调整表（财政专户预算）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</si>
</sst>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_ * #,##0_ ;_ * \-#,##0_ ;_ * &quot;-&quot;??_ ;_ @_ "/>
    <numFmt numFmtId="178" formatCode="#,##0_ "/>
    <numFmt numFmtId="179" formatCode="0.00_ "/>
    <numFmt numFmtId="180" formatCode="0.0000%"/>
    <numFmt numFmtId="181" formatCode="_ * #,##0.0000_ ;_ * \-#,##0.0000_ ;_ * &quot;-&quot;??.0000_ ;_ @_ "/>
    <numFmt numFmtId="182" formatCode="0_ "/>
  </numFmts>
  <fonts count="5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楷体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楷体_GB2312"/>
      <charset val="134"/>
    </font>
    <font>
      <b/>
      <sz val="10"/>
      <name val="楷体_GB2312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楷体_GB2312"/>
      <charset val="134"/>
    </font>
    <font>
      <sz val="10"/>
      <name val="黑体"/>
      <charset val="134"/>
    </font>
    <font>
      <sz val="18"/>
      <name val="楷体_GB2312"/>
      <charset val="134"/>
    </font>
    <font>
      <sz val="12"/>
      <name val="楷体_GB2312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8"/>
      <name val="楷体_GB2312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1"/>
      <color indexed="8"/>
      <name val="宋体"/>
      <charset val="134"/>
    </font>
    <font>
      <sz val="12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3" fillId="0" borderId="0"/>
    <xf numFmtId="0" fontId="30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12" borderId="19" applyNumberFormat="0" applyAlignment="0" applyProtection="0">
      <alignment vertical="center"/>
    </xf>
    <xf numFmtId="0" fontId="41" fillId="12" borderId="15" applyNumberFormat="0" applyAlignment="0" applyProtection="0">
      <alignment vertical="center"/>
    </xf>
    <xf numFmtId="0" fontId="42" fillId="13" borderId="20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0"/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8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0" borderId="0"/>
    <xf numFmtId="0" fontId="3" fillId="0" borderId="0"/>
    <xf numFmtId="0" fontId="18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43" fontId="0" fillId="0" borderId="0" applyFont="0" applyFill="0" applyBorder="0" applyAlignment="0" applyProtection="0">
      <alignment vertical="center"/>
    </xf>
    <xf numFmtId="0" fontId="48" fillId="0" borderId="0"/>
    <xf numFmtId="43" fontId="4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50" fillId="0" borderId="0"/>
    <xf numFmtId="0" fontId="18" fillId="0" borderId="0"/>
  </cellStyleXfs>
  <cellXfs count="26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3" xfId="0" applyNumberFormat="1" applyFill="1" applyBorder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176" fontId="1" fillId="0" borderId="1" xfId="0" applyNumberFormat="1" applyFon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vertical="center"/>
    </xf>
    <xf numFmtId="43" fontId="1" fillId="0" borderId="0" xfId="8" applyFont="1" applyFill="1" applyAlignment="1">
      <alignment vertical="center"/>
    </xf>
    <xf numFmtId="43" fontId="0" fillId="0" borderId="0" xfId="8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vertical="center" wrapText="1"/>
    </xf>
    <xf numFmtId="176" fontId="6" fillId="0" borderId="0" xfId="0" applyNumberFormat="1" applyFont="1" applyFill="1" applyAlignment="1">
      <alignment vertical="center" wrapText="1"/>
    </xf>
    <xf numFmtId="43" fontId="6" fillId="0" borderId="0" xfId="8" applyFont="1" applyFill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wrapText="1"/>
    </xf>
    <xf numFmtId="176" fontId="12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vertical="center" wrapText="1"/>
    </xf>
    <xf numFmtId="43" fontId="7" fillId="0" borderId="0" xfId="8" applyFont="1" applyFill="1" applyAlignment="1">
      <alignment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43" fontId="16" fillId="0" borderId="0" xfId="8" applyNumberFormat="1" applyFont="1" applyFill="1" applyAlignment="1">
      <alignment horizontal="center" vertical="center"/>
    </xf>
    <xf numFmtId="177" fontId="15" fillId="0" borderId="0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1" xfId="8" applyNumberFormat="1" applyFont="1" applyFill="1" applyBorder="1" applyAlignment="1">
      <alignment horizontal="center" vertical="center" wrapText="1"/>
    </xf>
    <xf numFmtId="177" fontId="17" fillId="0" borderId="2" xfId="8" applyNumberFormat="1" applyFont="1" applyFill="1" applyBorder="1" applyAlignment="1">
      <alignment horizontal="center" vertical="center" wrapText="1"/>
    </xf>
    <xf numFmtId="177" fontId="17" fillId="0" borderId="4" xfId="8" applyNumberFormat="1" applyFont="1" applyFill="1" applyBorder="1" applyAlignment="1">
      <alignment horizontal="center" vertical="center" wrapText="1"/>
    </xf>
    <xf numFmtId="43" fontId="17" fillId="0" borderId="1" xfId="8" applyNumberFormat="1" applyFont="1" applyFill="1" applyBorder="1" applyAlignment="1">
      <alignment horizontal="center" vertical="center" wrapText="1"/>
    </xf>
    <xf numFmtId="0" fontId="17" fillId="0" borderId="1" xfId="71" applyFont="1" applyFill="1" applyBorder="1" applyAlignment="1">
      <alignment vertical="center" wrapText="1"/>
    </xf>
    <xf numFmtId="41" fontId="18" fillId="0" borderId="1" xfId="8" applyNumberFormat="1" applyFont="1" applyFill="1" applyBorder="1" applyAlignment="1">
      <alignment vertical="center"/>
    </xf>
    <xf numFmtId="178" fontId="18" fillId="0" borderId="1" xfId="8" applyNumberFormat="1" applyFont="1" applyFill="1" applyBorder="1" applyAlignment="1">
      <alignment horizontal="right" vertical="center"/>
    </xf>
    <xf numFmtId="179" fontId="18" fillId="0" borderId="1" xfId="11" applyNumberFormat="1" applyFont="1" applyFill="1" applyBorder="1" applyAlignment="1">
      <alignment horizontal="right" vertical="center"/>
    </xf>
    <xf numFmtId="177" fontId="18" fillId="0" borderId="1" xfId="11" applyNumberFormat="1" applyFont="1" applyFill="1" applyBorder="1" applyAlignment="1">
      <alignment horizontal="right" vertical="center"/>
    </xf>
    <xf numFmtId="41" fontId="17" fillId="0" borderId="1" xfId="8" applyNumberFormat="1" applyFont="1" applyFill="1" applyBorder="1" applyAlignment="1">
      <alignment horizontal="center" vertical="center"/>
    </xf>
    <xf numFmtId="178" fontId="17" fillId="0" borderId="1" xfId="8" applyNumberFormat="1" applyFont="1" applyFill="1" applyBorder="1" applyAlignment="1">
      <alignment horizontal="right" vertical="center"/>
    </xf>
    <xf numFmtId="179" fontId="17" fillId="0" borderId="1" xfId="11" applyNumberFormat="1" applyFont="1" applyFill="1" applyBorder="1" applyAlignment="1">
      <alignment horizontal="right" vertical="center"/>
    </xf>
    <xf numFmtId="177" fontId="17" fillId="0" borderId="1" xfId="11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 wrapText="1"/>
    </xf>
    <xf numFmtId="177" fontId="17" fillId="0" borderId="13" xfId="8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177" fontId="17" fillId="0" borderId="14" xfId="8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77" fontId="7" fillId="0" borderId="1" xfId="8" applyNumberFormat="1" applyFont="1" applyFill="1" applyBorder="1" applyAlignment="1">
      <alignment horizontal="right" vertical="center" wrapText="1"/>
    </xf>
    <xf numFmtId="43" fontId="20" fillId="0" borderId="0" xfId="8" applyNumberFormat="1" applyFont="1" applyFill="1" applyBorder="1" applyAlignment="1"/>
    <xf numFmtId="178" fontId="20" fillId="0" borderId="0" xfId="0" applyNumberFormat="1" applyFont="1" applyFill="1" applyBorder="1" applyAlignment="1">
      <alignment vertical="center"/>
    </xf>
    <xf numFmtId="180" fontId="20" fillId="0" borderId="0" xfId="11" applyNumberFormat="1" applyFont="1" applyFill="1" applyBorder="1" applyAlignment="1"/>
    <xf numFmtId="43" fontId="5" fillId="0" borderId="0" xfId="8" applyNumberFormat="1" applyFont="1" applyFill="1" applyAlignment="1"/>
    <xf numFmtId="0" fontId="18" fillId="0" borderId="1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77" fontId="22" fillId="0" borderId="0" xfId="8" applyNumberFormat="1" applyFont="1" applyFill="1" applyAlignment="1"/>
    <xf numFmtId="43" fontId="22" fillId="0" borderId="0" xfId="8" applyNumberFormat="1" applyFont="1" applyFill="1" applyAlignment="1"/>
    <xf numFmtId="0" fontId="22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177" fontId="13" fillId="0" borderId="0" xfId="8" applyNumberFormat="1" applyFont="1" applyFill="1" applyAlignment="1"/>
    <xf numFmtId="43" fontId="13" fillId="0" borderId="0" xfId="8" applyNumberFormat="1" applyFont="1" applyFill="1" applyAlignment="1"/>
    <xf numFmtId="177" fontId="18" fillId="0" borderId="0" xfId="8" applyNumberFormat="1" applyFont="1" applyFill="1" applyAlignment="1">
      <alignment vertical="center"/>
    </xf>
    <xf numFmtId="43" fontId="18" fillId="0" borderId="0" xfId="8" applyNumberFormat="1" applyFont="1" applyFill="1" applyAlignment="1">
      <alignment vertical="center"/>
    </xf>
    <xf numFmtId="177" fontId="18" fillId="0" borderId="11" xfId="8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177" fontId="17" fillId="0" borderId="1" xfId="8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wrapText="1"/>
    </xf>
    <xf numFmtId="177" fontId="22" fillId="0" borderId="0" xfId="8" applyNumberFormat="1" applyFont="1" applyFill="1">
      <alignment vertical="center"/>
    </xf>
    <xf numFmtId="178" fontId="18" fillId="0" borderId="8" xfId="8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wrapText="1"/>
    </xf>
    <xf numFmtId="177" fontId="22" fillId="0" borderId="0" xfId="0" applyNumberFormat="1" applyFont="1" applyFill="1" applyBorder="1" applyAlignment="1">
      <alignment wrapText="1"/>
    </xf>
    <xf numFmtId="0" fontId="1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177" fontId="5" fillId="0" borderId="0" xfId="8" applyNumberFormat="1" applyFont="1" applyFill="1" applyAlignment="1"/>
    <xf numFmtId="177" fontId="15" fillId="0" borderId="0" xfId="8" applyNumberFormat="1" applyFont="1" applyFill="1" applyBorder="1" applyAlignment="1">
      <alignment wrapText="1"/>
    </xf>
    <xf numFmtId="177" fontId="15" fillId="0" borderId="0" xfId="8" applyNumberFormat="1" applyFont="1" applyFill="1" applyAlignment="1">
      <alignment wrapText="1"/>
    </xf>
    <xf numFmtId="0" fontId="17" fillId="0" borderId="13" xfId="0" applyFont="1" applyFill="1" applyBorder="1" applyAlignment="1">
      <alignment horizontal="center" vertical="center"/>
    </xf>
    <xf numFmtId="177" fontId="17" fillId="2" borderId="1" xfId="8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178" fontId="17" fillId="0" borderId="1" xfId="8" applyNumberFormat="1" applyFont="1" applyFill="1" applyBorder="1" applyAlignment="1">
      <alignment vertical="center"/>
    </xf>
    <xf numFmtId="3" fontId="18" fillId="0" borderId="1" xfId="60" applyNumberFormat="1" applyFont="1" applyFill="1" applyBorder="1" applyAlignment="1" applyProtection="1">
      <alignment horizontal="right" vertical="center"/>
    </xf>
    <xf numFmtId="178" fontId="18" fillId="0" borderId="1" xfId="8" applyNumberFormat="1" applyFont="1" applyFill="1" applyBorder="1" applyAlignment="1">
      <alignment horizontal="right" vertical="center" wrapText="1"/>
    </xf>
    <xf numFmtId="3" fontId="18" fillId="0" borderId="1" xfId="60" applyNumberFormat="1" applyFont="1" applyFill="1" applyBorder="1" applyAlignment="1" applyProtection="1">
      <alignment horizontal="right" vertical="center" wrapText="1"/>
    </xf>
    <xf numFmtId="177" fontId="17" fillId="0" borderId="1" xfId="8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8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181" fontId="5" fillId="0" borderId="0" xfId="8" applyNumberFormat="1" applyFont="1" applyFill="1" applyAlignment="1"/>
    <xf numFmtId="177" fontId="5" fillId="0" borderId="0" xfId="0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182" fontId="17" fillId="0" borderId="1" xfId="11" applyNumberFormat="1" applyFont="1" applyFill="1" applyBorder="1" applyAlignment="1">
      <alignment horizontal="right" vertical="center"/>
    </xf>
    <xf numFmtId="177" fontId="15" fillId="0" borderId="1" xfId="8" applyNumberFormat="1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vertical="center"/>
    </xf>
    <xf numFmtId="182" fontId="18" fillId="0" borderId="1" xfId="1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 wrapText="1"/>
    </xf>
    <xf numFmtId="10" fontId="5" fillId="0" borderId="0" xfId="11" applyNumberFormat="1" applyFont="1" applyFill="1" applyAlignment="1"/>
    <xf numFmtId="0" fontId="5" fillId="0" borderId="1" xfId="0" applyFont="1" applyFill="1" applyBorder="1" applyAlignment="1">
      <alignment wrapText="1"/>
    </xf>
    <xf numFmtId="0" fontId="5" fillId="0" borderId="0" xfId="0" applyFont="1" applyFill="1" applyBorder="1" applyAlignment="1"/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wrapText="1"/>
    </xf>
    <xf numFmtId="177" fontId="19" fillId="0" borderId="0" xfId="8" applyNumberFormat="1" applyFont="1" applyFill="1" applyBorder="1" applyAlignment="1"/>
    <xf numFmtId="0" fontId="9" fillId="0" borderId="0" xfId="0" applyNumberFormat="1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horizontal="center" vertical="center"/>
    </xf>
    <xf numFmtId="177" fontId="16" fillId="0" borderId="0" xfId="0" applyNumberFormat="1" applyFont="1" applyFill="1" applyBorder="1" applyAlignment="1">
      <alignment horizontal="center"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8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1" fillId="0" borderId="1" xfId="8" applyNumberFormat="1" applyFont="1" applyFill="1" applyBorder="1" applyAlignment="1">
      <alignment horizontal="center" vertical="center" wrapText="1"/>
    </xf>
    <xf numFmtId="177" fontId="11" fillId="0" borderId="1" xfId="13" applyNumberFormat="1" applyFont="1" applyFill="1" applyBorder="1" applyAlignment="1">
      <alignment horizontal="center" vertical="center" wrapText="1"/>
    </xf>
    <xf numFmtId="43" fontId="11" fillId="0" borderId="1" xfId="13" applyNumberFormat="1" applyFont="1" applyFill="1" applyBorder="1" applyAlignment="1">
      <alignment horizontal="center" vertical="center" wrapText="1"/>
    </xf>
    <xf numFmtId="0" fontId="17" fillId="0" borderId="1" xfId="70" applyNumberFormat="1" applyFont="1" applyFill="1" applyBorder="1" applyAlignment="1">
      <alignment horizontal="center" vertical="center" wrapText="1"/>
    </xf>
    <xf numFmtId="178" fontId="11" fillId="0" borderId="1" xfId="8" applyNumberFormat="1" applyFont="1" applyFill="1" applyBorder="1" applyAlignment="1">
      <alignment horizontal="right" vertical="center" wrapText="1"/>
    </xf>
    <xf numFmtId="179" fontId="11" fillId="0" borderId="1" xfId="11" applyNumberFormat="1" applyFont="1" applyFill="1" applyBorder="1" applyAlignment="1">
      <alignment horizontal="right" vertical="center"/>
    </xf>
    <xf numFmtId="177" fontId="11" fillId="0" borderId="1" xfId="8" applyNumberFormat="1" applyFont="1" applyFill="1" applyBorder="1" applyAlignment="1">
      <alignment horizontal="right" vertical="center"/>
    </xf>
    <xf numFmtId="0" fontId="17" fillId="0" borderId="1" xfId="71" applyNumberFormat="1" applyFont="1" applyFill="1" applyBorder="1" applyAlignment="1">
      <alignment vertical="center" wrapText="1"/>
    </xf>
    <xf numFmtId="178" fontId="7" fillId="0" borderId="1" xfId="8" applyNumberFormat="1" applyFont="1" applyFill="1" applyBorder="1" applyAlignment="1">
      <alignment horizontal="right" vertical="center" wrapText="1"/>
    </xf>
    <xf numFmtId="179" fontId="7" fillId="0" borderId="1" xfId="11" applyNumberFormat="1" applyFont="1" applyFill="1" applyBorder="1" applyAlignment="1">
      <alignment horizontal="right" vertical="center"/>
    </xf>
    <xf numFmtId="177" fontId="7" fillId="0" borderId="1" xfId="8" applyNumberFormat="1" applyFont="1" applyFill="1" applyBorder="1" applyAlignment="1">
      <alignment horizontal="right" vertical="center"/>
    </xf>
    <xf numFmtId="0" fontId="17" fillId="0" borderId="1" xfId="72" applyNumberFormat="1" applyFont="1" applyFill="1" applyBorder="1" applyAlignment="1">
      <alignment vertical="center" wrapText="1"/>
    </xf>
    <xf numFmtId="43" fontId="7" fillId="0" borderId="1" xfId="8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horizontal="right" vertical="center" wrapText="1"/>
    </xf>
    <xf numFmtId="177" fontId="7" fillId="0" borderId="1" xfId="8" applyNumberFormat="1" applyFont="1" applyFill="1" applyBorder="1" applyAlignment="1">
      <alignment horizontal="right" wrapText="1"/>
    </xf>
    <xf numFmtId="178" fontId="6" fillId="0" borderId="1" xfId="57" applyNumberFormat="1" applyFont="1" applyFill="1" applyBorder="1" applyAlignment="1">
      <alignment horizontal="right" vertical="center" wrapText="1"/>
    </xf>
    <xf numFmtId="0" fontId="17" fillId="0" borderId="1" xfId="71" applyNumberFormat="1" applyFont="1" applyFill="1" applyBorder="1" applyAlignment="1">
      <alignment horizontal="center" vertical="center" wrapText="1"/>
    </xf>
    <xf numFmtId="177" fontId="11" fillId="0" borderId="1" xfId="8" applyNumberFormat="1" applyFont="1" applyFill="1" applyBorder="1" applyAlignment="1">
      <alignment horizontal="right" vertical="center" wrapText="1"/>
    </xf>
    <xf numFmtId="0" fontId="17" fillId="0" borderId="1" xfId="72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vertical="center" wrapText="1"/>
    </xf>
    <xf numFmtId="177" fontId="11" fillId="0" borderId="1" xfId="11" applyNumberFormat="1" applyFont="1" applyFill="1" applyBorder="1" applyAlignment="1">
      <alignment horizontal="right" vertical="center"/>
    </xf>
    <xf numFmtId="0" fontId="17" fillId="0" borderId="1" xfId="71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/>
    </xf>
    <xf numFmtId="177" fontId="11" fillId="0" borderId="1" xfId="70" applyNumberFormat="1" applyFont="1" applyFill="1" applyBorder="1" applyAlignment="1">
      <alignment vertical="center" wrapText="1"/>
    </xf>
    <xf numFmtId="43" fontId="22" fillId="0" borderId="0" xfId="0" applyNumberFormat="1" applyFont="1" applyFill="1" applyBorder="1" applyAlignment="1">
      <alignment vertical="center"/>
    </xf>
    <xf numFmtId="177" fontId="22" fillId="0" borderId="0" xfId="8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/>
    </xf>
    <xf numFmtId="0" fontId="7" fillId="0" borderId="1" xfId="7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horizontal="center" vertical="center"/>
    </xf>
    <xf numFmtId="0" fontId="6" fillId="0" borderId="1" xfId="70" applyFont="1" applyFill="1" applyBorder="1" applyAlignment="1">
      <alignment vertical="center" wrapText="1"/>
    </xf>
    <xf numFmtId="0" fontId="7" fillId="0" borderId="1" xfId="70" applyFont="1" applyFill="1" applyBorder="1" applyAlignment="1">
      <alignment vertical="center" wrapText="1"/>
    </xf>
    <xf numFmtId="0" fontId="6" fillId="0" borderId="13" xfId="70" applyNumberFormat="1" applyFont="1" applyFill="1" applyBorder="1" applyAlignment="1">
      <alignment vertical="center" wrapText="1"/>
    </xf>
    <xf numFmtId="0" fontId="6" fillId="0" borderId="1" xfId="70" applyNumberFormat="1" applyFont="1" applyFill="1" applyBorder="1" applyAlignment="1">
      <alignment vertical="center" wrapText="1"/>
    </xf>
    <xf numFmtId="0" fontId="6" fillId="0" borderId="14" xfId="7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wrapText="1"/>
    </xf>
    <xf numFmtId="0" fontId="7" fillId="0" borderId="1" xfId="71" applyNumberFormat="1" applyFont="1" applyFill="1" applyBorder="1" applyAlignment="1">
      <alignment vertical="center" wrapText="1"/>
    </xf>
    <xf numFmtId="0" fontId="7" fillId="0" borderId="1" xfId="71" applyNumberFormat="1" applyFont="1" applyFill="1" applyBorder="1" applyAlignment="1">
      <alignment horizontal="center" vertical="center" wrapText="1"/>
    </xf>
    <xf numFmtId="0" fontId="6" fillId="0" borderId="1" xfId="71" applyNumberFormat="1" applyFont="1" applyFill="1" applyBorder="1" applyAlignment="1">
      <alignment horizontal="center" vertical="center" wrapText="1"/>
    </xf>
    <xf numFmtId="0" fontId="26" fillId="0" borderId="1" xfId="71" applyNumberFormat="1" applyFont="1" applyFill="1" applyBorder="1" applyAlignment="1">
      <alignment horizontal="center" vertical="center" wrapText="1"/>
    </xf>
    <xf numFmtId="0" fontId="11" fillId="0" borderId="1" xfId="71" applyNumberFormat="1" applyFont="1" applyFill="1" applyBorder="1" applyAlignment="1">
      <alignment vertical="center" wrapText="1"/>
    </xf>
    <xf numFmtId="178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/>
    <xf numFmtId="177" fontId="22" fillId="0" borderId="0" xfId="8" applyNumberFormat="1" applyFont="1" applyFill="1" applyBorder="1" applyAlignment="1"/>
    <xf numFmtId="0" fontId="11" fillId="0" borderId="1" xfId="70" applyNumberFormat="1" applyFont="1" applyFill="1" applyBorder="1" applyAlignment="1">
      <alignment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千位分隔 10" xfId="19"/>
    <cellStyle name="标题" xfId="20" builtinId="15"/>
    <cellStyle name="解释性文本" xfId="21" builtinId="53"/>
    <cellStyle name="千位分隔 6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部门预算输出表 2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Sheet1" xfId="55"/>
    <cellStyle name="常规 3" xfId="56"/>
    <cellStyle name="千位分隔 2" xfId="57"/>
    <cellStyle name="常规_部门预算输出表" xfId="58"/>
    <cellStyle name="常规 5" xfId="59"/>
    <cellStyle name="常规 2" xfId="60"/>
    <cellStyle name="千位分隔 2 2" xfId="61"/>
    <cellStyle name="常规 22" xfId="62"/>
    <cellStyle name="常规 7" xfId="63"/>
    <cellStyle name="常规 13" xfId="64"/>
    <cellStyle name="千位分隔 7" xfId="65"/>
    <cellStyle name="常规 4" xfId="66"/>
    <cellStyle name="千位分隔 9" xfId="67"/>
    <cellStyle name="常规 24" xfId="68"/>
    <cellStyle name="常规 20" xfId="69"/>
    <cellStyle name="常规_2011年结算表" xfId="70"/>
    <cellStyle name="常规_2011年收入表" xfId="71"/>
    <cellStyle name="常规_2011年结算表-cip" xfId="7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zoomScale="80" zoomScaleNormal="80" zoomScaleSheetLayoutView="60" workbookViewId="0">
      <pane ySplit="6" topLeftCell="A49" activePane="bottomLeft" state="frozen"/>
      <selection/>
      <selection pane="bottomLeft" activeCell="I6" sqref="I6:I63"/>
    </sheetView>
  </sheetViews>
  <sheetFormatPr defaultColWidth="9" defaultRowHeight="27" customHeight="1"/>
  <cols>
    <col min="1" max="1" width="37.7962962962963" style="209" customWidth="1"/>
    <col min="2" max="2" width="13.75" style="210" customWidth="1"/>
    <col min="3" max="3" width="13.5" style="210" customWidth="1"/>
    <col min="4" max="4" width="16.0925925925926" style="210" customWidth="1"/>
    <col min="5" max="5" width="12.962962962963" style="210" customWidth="1"/>
    <col min="6" max="6" width="10.9444444444444" style="210" customWidth="1"/>
    <col min="7" max="7" width="12.6296296296296" style="210" customWidth="1"/>
    <col min="8" max="8" width="10.6944444444444" style="210" customWidth="1"/>
    <col min="9" max="9" width="23.1296296296296" style="209" customWidth="1"/>
    <col min="10" max="10" width="14.6296296296296" style="206" customWidth="1"/>
    <col min="11" max="11" width="12.6296296296296" style="206" customWidth="1"/>
    <col min="12" max="16384" width="9" style="206"/>
  </cols>
  <sheetData>
    <row r="1" s="206" customFormat="1" customHeight="1" spans="1:9">
      <c r="A1" s="211" t="s">
        <v>0</v>
      </c>
      <c r="B1" s="210"/>
      <c r="C1" s="210"/>
      <c r="D1" s="210"/>
      <c r="E1" s="210"/>
      <c r="F1" s="210"/>
      <c r="G1" s="210"/>
      <c r="H1" s="210"/>
      <c r="I1" s="209"/>
    </row>
    <row r="2" s="207" customFormat="1" customHeight="1" spans="1:9">
      <c r="A2" s="212" t="s">
        <v>1</v>
      </c>
      <c r="B2" s="212"/>
      <c r="C2" s="212"/>
      <c r="D2" s="212"/>
      <c r="E2" s="212"/>
      <c r="F2" s="212"/>
      <c r="G2" s="213"/>
      <c r="H2" s="212"/>
      <c r="I2" s="240"/>
    </row>
    <row r="3" s="206" customFormat="1" ht="15.6" spans="1:9">
      <c r="A3" s="209"/>
      <c r="B3" s="214"/>
      <c r="C3" s="214"/>
      <c r="D3" s="214"/>
      <c r="E3" s="215"/>
      <c r="F3" s="215"/>
      <c r="G3" s="215"/>
      <c r="H3" s="216" t="s">
        <v>2</v>
      </c>
      <c r="I3" s="216"/>
    </row>
    <row r="4" s="206" customFormat="1" ht="36" customHeight="1" spans="1:9">
      <c r="A4" s="217" t="s">
        <v>3</v>
      </c>
      <c r="B4" s="218" t="s">
        <v>4</v>
      </c>
      <c r="C4" s="218" t="s">
        <v>5</v>
      </c>
      <c r="D4" s="218" t="s">
        <v>6</v>
      </c>
      <c r="E4" s="219" t="s">
        <v>7</v>
      </c>
      <c r="F4" s="219"/>
      <c r="G4" s="219" t="s">
        <v>8</v>
      </c>
      <c r="H4" s="219"/>
      <c r="I4" s="217" t="s">
        <v>9</v>
      </c>
    </row>
    <row r="5" s="206" customFormat="1" customHeight="1" spans="1:9">
      <c r="A5" s="217"/>
      <c r="B5" s="218"/>
      <c r="C5" s="218"/>
      <c r="D5" s="218"/>
      <c r="E5" s="219" t="s">
        <v>10</v>
      </c>
      <c r="F5" s="220" t="s">
        <v>11</v>
      </c>
      <c r="G5" s="219" t="s">
        <v>10</v>
      </c>
      <c r="H5" s="220" t="s">
        <v>11</v>
      </c>
      <c r="I5" s="217"/>
    </row>
    <row r="6" s="206" customFormat="1" customHeight="1" spans="1:11">
      <c r="A6" s="221" t="s">
        <v>12</v>
      </c>
      <c r="B6" s="222">
        <f>B7+B8+B23-B33+B24-B27-B34-B35-B39+B36+B37-B38</f>
        <v>2010054</v>
      </c>
      <c r="C6" s="222">
        <f>C7+C8+C23-C33+C24-C27-C34-C35-C39+C36+C37-C38</f>
        <v>2046712</v>
      </c>
      <c r="D6" s="222">
        <f>D7+D8+D23-D33+D24-D27-D34-D35-D39+D36+D37-D38</f>
        <v>1883920</v>
      </c>
      <c r="E6" s="222">
        <f>D6-B6</f>
        <v>-126134</v>
      </c>
      <c r="F6" s="223">
        <f>E6/B6*100</f>
        <v>-6.2751547968363</v>
      </c>
      <c r="G6" s="224">
        <f>D6-C6</f>
        <v>-162792</v>
      </c>
      <c r="H6" s="223">
        <f>G6/C6*100</f>
        <v>-7.95383033861139</v>
      </c>
      <c r="I6" s="241"/>
      <c r="J6" s="242"/>
      <c r="K6" s="243"/>
    </row>
    <row r="7" s="206" customFormat="1" customHeight="1" spans="1:11">
      <c r="A7" s="225" t="s">
        <v>13</v>
      </c>
      <c r="B7" s="142">
        <v>1184020</v>
      </c>
      <c r="C7" s="142">
        <f>B7*1.05</f>
        <v>1243221</v>
      </c>
      <c r="D7" s="142">
        <v>1243221</v>
      </c>
      <c r="E7" s="226">
        <f>D7-B7</f>
        <v>59201</v>
      </c>
      <c r="F7" s="227">
        <f>E7/B7*100</f>
        <v>5</v>
      </c>
      <c r="G7" s="224">
        <f>D7-C7</f>
        <v>0</v>
      </c>
      <c r="H7" s="228">
        <v>0</v>
      </c>
      <c r="I7" s="244"/>
      <c r="K7" s="243"/>
    </row>
    <row r="8" s="206" customFormat="1" customHeight="1" spans="1:11">
      <c r="A8" s="229" t="s">
        <v>14</v>
      </c>
      <c r="B8" s="142">
        <f>B9+B14+B22</f>
        <v>686570</v>
      </c>
      <c r="C8" s="142">
        <f>C9+C14+C22</f>
        <v>551373</v>
      </c>
      <c r="D8" s="142">
        <f>D9+D14+D22</f>
        <v>686570</v>
      </c>
      <c r="E8" s="228">
        <v>0</v>
      </c>
      <c r="F8" s="227">
        <f>E8/B8*100</f>
        <v>0</v>
      </c>
      <c r="G8" s="228">
        <f>D8-C8</f>
        <v>135197</v>
      </c>
      <c r="H8" s="227">
        <f>G8/C8*100</f>
        <v>24.5200617367916</v>
      </c>
      <c r="I8" s="245"/>
      <c r="J8" s="246"/>
      <c r="K8" s="243"/>
    </row>
    <row r="9" s="206" customFormat="1" customHeight="1" spans="1:11">
      <c r="A9" s="229" t="s">
        <v>15</v>
      </c>
      <c r="B9" s="142">
        <f>B10+B11+B12+B13</f>
        <v>250790</v>
      </c>
      <c r="C9" s="142">
        <f>C10+C11+C12+C13</f>
        <v>250790</v>
      </c>
      <c r="D9" s="142">
        <f>D10+D11+D12+D13</f>
        <v>250790</v>
      </c>
      <c r="E9" s="230">
        <v>0</v>
      </c>
      <c r="F9" s="228">
        <v>0</v>
      </c>
      <c r="G9" s="228">
        <v>0</v>
      </c>
      <c r="H9" s="228">
        <v>0</v>
      </c>
      <c r="I9" s="247"/>
      <c r="J9" s="248"/>
      <c r="K9" s="243"/>
    </row>
    <row r="10" s="206" customFormat="1" ht="31" customHeight="1" spans="1:9">
      <c r="A10" s="225" t="s">
        <v>16</v>
      </c>
      <c r="B10" s="231">
        <v>117671</v>
      </c>
      <c r="C10" s="231">
        <v>117671</v>
      </c>
      <c r="D10" s="231">
        <v>117671</v>
      </c>
      <c r="E10" s="230">
        <v>0</v>
      </c>
      <c r="F10" s="228">
        <v>0</v>
      </c>
      <c r="G10" s="228">
        <v>0</v>
      </c>
      <c r="H10" s="228">
        <v>0</v>
      </c>
      <c r="I10" s="247"/>
    </row>
    <row r="11" s="206" customFormat="1" customHeight="1" spans="1:9">
      <c r="A11" s="225" t="s">
        <v>17</v>
      </c>
      <c r="B11" s="231">
        <v>41385</v>
      </c>
      <c r="C11" s="231">
        <v>41385</v>
      </c>
      <c r="D11" s="231">
        <v>41385</v>
      </c>
      <c r="E11" s="230">
        <v>0</v>
      </c>
      <c r="F11" s="228">
        <v>0</v>
      </c>
      <c r="G11" s="228">
        <v>0</v>
      </c>
      <c r="H11" s="228">
        <v>0</v>
      </c>
      <c r="I11" s="247"/>
    </row>
    <row r="12" s="206" customFormat="1" ht="31.2" spans="1:9">
      <c r="A12" s="225" t="s">
        <v>18</v>
      </c>
      <c r="B12" s="231">
        <v>3966</v>
      </c>
      <c r="C12" s="231">
        <v>3966</v>
      </c>
      <c r="D12" s="231">
        <v>3966</v>
      </c>
      <c r="E12" s="230">
        <v>0</v>
      </c>
      <c r="F12" s="228">
        <v>0</v>
      </c>
      <c r="G12" s="228">
        <v>0</v>
      </c>
      <c r="H12" s="228">
        <v>0</v>
      </c>
      <c r="I12" s="247"/>
    </row>
    <row r="13" s="206" customFormat="1" customHeight="1" spans="1:9">
      <c r="A13" s="229" t="s">
        <v>19</v>
      </c>
      <c r="B13" s="231">
        <v>87768</v>
      </c>
      <c r="C13" s="231">
        <v>87768</v>
      </c>
      <c r="D13" s="231">
        <v>87768</v>
      </c>
      <c r="E13" s="230">
        <v>0</v>
      </c>
      <c r="F13" s="228">
        <v>0</v>
      </c>
      <c r="G13" s="228">
        <v>0</v>
      </c>
      <c r="H13" s="228">
        <v>0</v>
      </c>
      <c r="I13" s="247"/>
    </row>
    <row r="14" s="206" customFormat="1" customHeight="1" spans="1:9">
      <c r="A14" s="225" t="s">
        <v>20</v>
      </c>
      <c r="B14" s="226">
        <f>SUM(B15:B21)</f>
        <v>329871</v>
      </c>
      <c r="C14" s="226">
        <f>SUM(C15:C21)</f>
        <v>199017</v>
      </c>
      <c r="D14" s="226">
        <f>SUM(D15:D21)</f>
        <v>329871</v>
      </c>
      <c r="E14" s="228">
        <v>0</v>
      </c>
      <c r="F14" s="227">
        <f>E14/B14*100</f>
        <v>0</v>
      </c>
      <c r="G14" s="228">
        <f>D14-C14</f>
        <v>130854</v>
      </c>
      <c r="H14" s="227">
        <f>G14/C14*100</f>
        <v>65.7501620464583</v>
      </c>
      <c r="I14" s="247"/>
    </row>
    <row r="15" s="206" customFormat="1" customHeight="1" spans="1:9">
      <c r="A15" s="225" t="s">
        <v>21</v>
      </c>
      <c r="B15" s="142">
        <v>69177</v>
      </c>
      <c r="C15" s="142">
        <v>3905</v>
      </c>
      <c r="D15" s="142">
        <v>69177</v>
      </c>
      <c r="E15" s="228">
        <v>0</v>
      </c>
      <c r="F15" s="228">
        <v>0</v>
      </c>
      <c r="G15" s="228">
        <v>0</v>
      </c>
      <c r="H15" s="228">
        <v>0</v>
      </c>
      <c r="I15" s="247"/>
    </row>
    <row r="16" s="206" customFormat="1" ht="34" customHeight="1" spans="1:9">
      <c r="A16" s="225" t="s">
        <v>22</v>
      </c>
      <c r="B16" s="142">
        <v>28589</v>
      </c>
      <c r="C16" s="142">
        <f>30467+838+11029</f>
        <v>42334</v>
      </c>
      <c r="D16" s="142">
        <v>28589</v>
      </c>
      <c r="E16" s="228">
        <v>0</v>
      </c>
      <c r="F16" s="228">
        <v>0</v>
      </c>
      <c r="G16" s="228">
        <v>0</v>
      </c>
      <c r="H16" s="228">
        <v>0</v>
      </c>
      <c r="I16" s="247"/>
    </row>
    <row r="17" s="206" customFormat="1" ht="31" customHeight="1" spans="1:9">
      <c r="A17" s="225" t="s">
        <v>23</v>
      </c>
      <c r="B17" s="142">
        <v>13422</v>
      </c>
      <c r="C17" s="142">
        <f>12679</f>
        <v>12679</v>
      </c>
      <c r="D17" s="142">
        <v>13422</v>
      </c>
      <c r="E17" s="228">
        <v>0</v>
      </c>
      <c r="F17" s="228">
        <v>0</v>
      </c>
      <c r="G17" s="228">
        <v>0</v>
      </c>
      <c r="H17" s="228">
        <v>0</v>
      </c>
      <c r="I17" s="249"/>
    </row>
    <row r="18" s="206" customFormat="1" ht="32" customHeight="1" spans="1:9">
      <c r="A18" s="225" t="s">
        <v>24</v>
      </c>
      <c r="B18" s="142">
        <v>2175</v>
      </c>
      <c r="C18" s="142">
        <v>2175</v>
      </c>
      <c r="D18" s="142">
        <v>2175</v>
      </c>
      <c r="E18" s="228">
        <v>0</v>
      </c>
      <c r="F18" s="228">
        <v>0</v>
      </c>
      <c r="G18" s="228">
        <v>0</v>
      </c>
      <c r="H18" s="228">
        <v>0</v>
      </c>
      <c r="I18" s="250"/>
    </row>
    <row r="19" s="206" customFormat="1" ht="40" customHeight="1" spans="1:9">
      <c r="A19" s="225" t="s">
        <v>25</v>
      </c>
      <c r="B19" s="142">
        <v>52595</v>
      </c>
      <c r="C19" s="142">
        <f>B19-26294</f>
        <v>26301</v>
      </c>
      <c r="D19" s="142">
        <v>52595</v>
      </c>
      <c r="E19" s="228">
        <v>0</v>
      </c>
      <c r="F19" s="228">
        <v>0</v>
      </c>
      <c r="G19" s="228">
        <v>0</v>
      </c>
      <c r="H19" s="228">
        <v>0</v>
      </c>
      <c r="I19" s="249"/>
    </row>
    <row r="20" s="206" customFormat="1" ht="35" customHeight="1" spans="1:9">
      <c r="A20" s="229" t="s">
        <v>26</v>
      </c>
      <c r="B20" s="142">
        <v>123194</v>
      </c>
      <c r="C20" s="142">
        <f>88904</f>
        <v>88904</v>
      </c>
      <c r="D20" s="142">
        <v>123194</v>
      </c>
      <c r="E20" s="228">
        <v>0</v>
      </c>
      <c r="F20" s="228">
        <v>0</v>
      </c>
      <c r="G20" s="228">
        <v>0</v>
      </c>
      <c r="H20" s="228">
        <v>0</v>
      </c>
      <c r="I20" s="249"/>
    </row>
    <row r="21" s="206" customFormat="1" ht="41" customHeight="1" spans="1:9">
      <c r="A21" s="229" t="s">
        <v>27</v>
      </c>
      <c r="B21" s="142">
        <v>40719</v>
      </c>
      <c r="C21" s="142">
        <f>40719-18000</f>
        <v>22719</v>
      </c>
      <c r="D21" s="142">
        <v>40719</v>
      </c>
      <c r="E21" s="228">
        <v>0</v>
      </c>
      <c r="F21" s="228">
        <v>0</v>
      </c>
      <c r="G21" s="228">
        <v>0</v>
      </c>
      <c r="H21" s="228">
        <v>0</v>
      </c>
      <c r="I21" s="249"/>
    </row>
    <row r="22" s="206" customFormat="1" ht="33" customHeight="1" spans="1:9">
      <c r="A22" s="225" t="s">
        <v>28</v>
      </c>
      <c r="B22" s="142">
        <v>105909</v>
      </c>
      <c r="C22" s="142">
        <f>100030-151+1687</f>
        <v>101566</v>
      </c>
      <c r="D22" s="142">
        <v>105909</v>
      </c>
      <c r="E22" s="228">
        <v>0</v>
      </c>
      <c r="F22" s="227">
        <f>E22/B22*100</f>
        <v>0</v>
      </c>
      <c r="G22" s="228">
        <f>D22-C22</f>
        <v>4343</v>
      </c>
      <c r="H22" s="227">
        <f>G22/C22*100</f>
        <v>4.27603725656224</v>
      </c>
      <c r="I22" s="247"/>
    </row>
    <row r="23" s="206" customFormat="1" ht="24" customHeight="1" spans="1:9">
      <c r="A23" s="225" t="s">
        <v>29</v>
      </c>
      <c r="B23" s="142">
        <v>44403</v>
      </c>
      <c r="C23" s="142"/>
      <c r="D23" s="142">
        <v>32756</v>
      </c>
      <c r="E23" s="228">
        <v>0</v>
      </c>
      <c r="F23" s="228">
        <v>0</v>
      </c>
      <c r="G23" s="228">
        <v>0</v>
      </c>
      <c r="H23" s="228">
        <v>0</v>
      </c>
      <c r="I23" s="247"/>
    </row>
    <row r="24" s="206" customFormat="1" ht="24" customHeight="1" spans="1:9">
      <c r="A24" s="225" t="s">
        <v>30</v>
      </c>
      <c r="B24" s="142">
        <v>371775</v>
      </c>
      <c r="C24" s="142">
        <f>7926+666126</f>
        <v>674052</v>
      </c>
      <c r="D24" s="142">
        <f>D25</f>
        <v>114011</v>
      </c>
      <c r="E24" s="226">
        <f>D24-B24</f>
        <v>-257764</v>
      </c>
      <c r="F24" s="227">
        <f>E24/B24*100</f>
        <v>-69.3333333333333</v>
      </c>
      <c r="G24" s="228">
        <f>D24-C24</f>
        <v>-560041</v>
      </c>
      <c r="H24" s="227">
        <f>G24/C24*100</f>
        <v>-83.0857263237851</v>
      </c>
      <c r="I24" s="251"/>
    </row>
    <row r="25" s="208" customFormat="1" ht="26" customHeight="1" spans="1:9">
      <c r="A25" s="225" t="s">
        <v>31</v>
      </c>
      <c r="B25" s="142">
        <v>371775</v>
      </c>
      <c r="C25" s="142">
        <f>7926+666126</f>
        <v>674052</v>
      </c>
      <c r="D25" s="142">
        <f>8778+21787+60601+21408+437+1000</f>
        <v>114011</v>
      </c>
      <c r="E25" s="226">
        <f>D25-B25</f>
        <v>-257764</v>
      </c>
      <c r="F25" s="227">
        <f>E25/B25*100</f>
        <v>-69.3333333333333</v>
      </c>
      <c r="G25" s="228">
        <f>D25-C25</f>
        <v>-560041</v>
      </c>
      <c r="H25" s="227">
        <f>G25/C25*100</f>
        <v>-83.0857263237851</v>
      </c>
      <c r="I25" s="252"/>
    </row>
    <row r="26" s="206" customFormat="1" customHeight="1" spans="1:9">
      <c r="A26" s="229" t="s">
        <v>32</v>
      </c>
      <c r="B26" s="142"/>
      <c r="C26" s="142"/>
      <c r="D26" s="142"/>
      <c r="E26" s="226"/>
      <c r="F26" s="227"/>
      <c r="G26" s="228"/>
      <c r="H26" s="227"/>
      <c r="I26" s="253"/>
    </row>
    <row r="27" s="206" customFormat="1" customHeight="1" spans="1:9">
      <c r="A27" s="229" t="s">
        <v>33</v>
      </c>
      <c r="B27" s="142">
        <f>B28+B32</f>
        <v>284550</v>
      </c>
      <c r="C27" s="142">
        <f>C28+C32</f>
        <v>439616</v>
      </c>
      <c r="D27" s="142">
        <f>D28+D32</f>
        <v>284550</v>
      </c>
      <c r="E27" s="226">
        <f>D27-B27</f>
        <v>0</v>
      </c>
      <c r="F27" s="227">
        <f>E27/B27*100</f>
        <v>0</v>
      </c>
      <c r="G27" s="228">
        <f t="shared" ref="G27:G33" si="0">D27-C27</f>
        <v>-155066</v>
      </c>
      <c r="H27" s="227">
        <f>G27/C27*100</f>
        <v>-35.2730564856602</v>
      </c>
      <c r="I27" s="247"/>
    </row>
    <row r="28" s="206" customFormat="1" customHeight="1" spans="1:9">
      <c r="A28" s="225" t="s">
        <v>34</v>
      </c>
      <c r="B28" s="142">
        <f>B29+B30+B31</f>
        <v>24053</v>
      </c>
      <c r="C28" s="142">
        <f>C29+C30+C31</f>
        <v>24053</v>
      </c>
      <c r="D28" s="142">
        <f>D29+D30+D31</f>
        <v>24053</v>
      </c>
      <c r="E28" s="228">
        <v>0</v>
      </c>
      <c r="F28" s="228">
        <v>0</v>
      </c>
      <c r="G28" s="228">
        <f t="shared" si="0"/>
        <v>0</v>
      </c>
      <c r="H28" s="228">
        <v>0</v>
      </c>
      <c r="I28" s="247"/>
    </row>
    <row r="29" s="206" customFormat="1" customHeight="1" spans="1:9">
      <c r="A29" s="225" t="s">
        <v>35</v>
      </c>
      <c r="B29" s="142">
        <v>6435</v>
      </c>
      <c r="C29" s="142">
        <v>6435</v>
      </c>
      <c r="D29" s="142">
        <v>6435</v>
      </c>
      <c r="E29" s="228">
        <v>0</v>
      </c>
      <c r="F29" s="228">
        <v>0</v>
      </c>
      <c r="G29" s="228">
        <f t="shared" si="0"/>
        <v>0</v>
      </c>
      <c r="H29" s="228">
        <v>0</v>
      </c>
      <c r="I29" s="247"/>
    </row>
    <row r="30" s="206" customFormat="1" ht="34" customHeight="1" spans="1:9">
      <c r="A30" s="225" t="s">
        <v>36</v>
      </c>
      <c r="B30" s="142">
        <v>17610</v>
      </c>
      <c r="C30" s="142">
        <v>17610</v>
      </c>
      <c r="D30" s="142">
        <v>17610</v>
      </c>
      <c r="E30" s="228">
        <v>0</v>
      </c>
      <c r="F30" s="228">
        <v>0</v>
      </c>
      <c r="G30" s="228">
        <f t="shared" si="0"/>
        <v>0</v>
      </c>
      <c r="H30" s="228">
        <v>0</v>
      </c>
      <c r="I30" s="247"/>
    </row>
    <row r="31" s="206" customFormat="1" ht="32" customHeight="1" spans="1:9">
      <c r="A31" s="229" t="s">
        <v>37</v>
      </c>
      <c r="B31" s="142">
        <v>8</v>
      </c>
      <c r="C31" s="142">
        <v>8</v>
      </c>
      <c r="D31" s="142">
        <v>8</v>
      </c>
      <c r="E31" s="228">
        <v>0</v>
      </c>
      <c r="F31" s="228">
        <v>0</v>
      </c>
      <c r="G31" s="228">
        <f t="shared" si="0"/>
        <v>0</v>
      </c>
      <c r="H31" s="228">
        <v>0</v>
      </c>
      <c r="I31" s="247"/>
    </row>
    <row r="32" s="206" customFormat="1" customHeight="1" spans="1:9">
      <c r="A32" s="229" t="s">
        <v>38</v>
      </c>
      <c r="B32" s="142">
        <v>260497</v>
      </c>
      <c r="C32" s="142">
        <f>376616+38947</f>
        <v>415563</v>
      </c>
      <c r="D32" s="142">
        <v>260497</v>
      </c>
      <c r="E32" s="226">
        <f>D32-B32</f>
        <v>0</v>
      </c>
      <c r="F32" s="227">
        <f>E32/B32*100</f>
        <v>0</v>
      </c>
      <c r="G32" s="228">
        <f t="shared" si="0"/>
        <v>-155066</v>
      </c>
      <c r="H32" s="227">
        <f>G32/C32*100</f>
        <v>-37.3146791220585</v>
      </c>
      <c r="I32" s="249"/>
    </row>
    <row r="33" s="206" customFormat="1" ht="22" customHeight="1" spans="1:9">
      <c r="A33" s="225" t="s">
        <v>39</v>
      </c>
      <c r="B33" s="142">
        <v>44407</v>
      </c>
      <c r="C33" s="142">
        <f>32756-8277-18000-541+11309-10+914</f>
        <v>18151</v>
      </c>
      <c r="D33" s="142">
        <v>32756</v>
      </c>
      <c r="E33" s="226">
        <f>D33-B33</f>
        <v>-11651</v>
      </c>
      <c r="F33" s="227">
        <f>E33/B33*100</f>
        <v>-26.2368545499583</v>
      </c>
      <c r="G33" s="228">
        <f t="shared" si="0"/>
        <v>14605</v>
      </c>
      <c r="H33" s="227">
        <f>G33/C33*100</f>
        <v>80.4638862872569</v>
      </c>
      <c r="I33" s="247"/>
    </row>
    <row r="34" s="206" customFormat="1" customHeight="1" spans="1:9">
      <c r="A34" s="225" t="s">
        <v>40</v>
      </c>
      <c r="B34" s="142"/>
      <c r="C34" s="142"/>
      <c r="D34" s="142"/>
      <c r="E34" s="226"/>
      <c r="F34" s="227"/>
      <c r="G34" s="228"/>
      <c r="H34" s="227"/>
      <c r="I34" s="254"/>
    </row>
    <row r="35" s="206" customFormat="1" customHeight="1" spans="1:9">
      <c r="A35" s="225" t="s">
        <v>41</v>
      </c>
      <c r="B35" s="142">
        <v>39013</v>
      </c>
      <c r="C35" s="232"/>
      <c r="D35" s="228">
        <v>0</v>
      </c>
      <c r="E35" s="226">
        <f>C35-B35</f>
        <v>-39013</v>
      </c>
      <c r="F35" s="227">
        <f>E35/B35*100</f>
        <v>-100</v>
      </c>
      <c r="G35" s="228">
        <f>D35-C35</f>
        <v>0</v>
      </c>
      <c r="H35" s="228">
        <v>0</v>
      </c>
      <c r="I35" s="247"/>
    </row>
    <row r="36" s="206" customFormat="1" ht="36" customHeight="1" spans="1:9">
      <c r="A36" s="225" t="s">
        <v>42</v>
      </c>
      <c r="B36" s="142">
        <v>21666</v>
      </c>
      <c r="C36" s="142">
        <v>39012</v>
      </c>
      <c r="D36" s="142">
        <v>39012</v>
      </c>
      <c r="E36" s="226">
        <f>D36-B36</f>
        <v>17346</v>
      </c>
      <c r="F36" s="227">
        <f>E36/B36*100</f>
        <v>80.060924951537</v>
      </c>
      <c r="G36" s="228">
        <f>D36-C36</f>
        <v>0</v>
      </c>
      <c r="H36" s="228">
        <v>0</v>
      </c>
      <c r="I36" s="247"/>
    </row>
    <row r="37" s="206" customFormat="1" customHeight="1" spans="1:9">
      <c r="A37" s="225" t="s">
        <v>43</v>
      </c>
      <c r="B37" s="142">
        <v>73599</v>
      </c>
      <c r="C37" s="142">
        <v>4971</v>
      </c>
      <c r="D37" s="142">
        <v>93606</v>
      </c>
      <c r="E37" s="226">
        <f>D37-B37</f>
        <v>20007</v>
      </c>
      <c r="F37" s="227">
        <f>E37/B37*100</f>
        <v>27.1837932580606</v>
      </c>
      <c r="G37" s="228">
        <f>D37-C37</f>
        <v>88635</v>
      </c>
      <c r="H37" s="227">
        <f>G37/C37*100</f>
        <v>1783.04164152082</v>
      </c>
      <c r="I37" s="247"/>
    </row>
    <row r="38" s="206" customFormat="1" ht="30" customHeight="1" spans="1:9">
      <c r="A38" s="225" t="s">
        <v>44</v>
      </c>
      <c r="B38" s="142">
        <v>4009</v>
      </c>
      <c r="C38" s="142">
        <v>8150</v>
      </c>
      <c r="D38" s="142">
        <f>3950+4000</f>
        <v>7950</v>
      </c>
      <c r="E38" s="226">
        <f>D38-B38</f>
        <v>3941</v>
      </c>
      <c r="F38" s="227">
        <f>E38/B38*100</f>
        <v>98.3038164130706</v>
      </c>
      <c r="G38" s="228">
        <f>D38-C38</f>
        <v>-200</v>
      </c>
      <c r="H38" s="227">
        <f>G38/C38*100</f>
        <v>-2.45398773006135</v>
      </c>
      <c r="I38" s="247"/>
    </row>
    <row r="39" s="206" customFormat="1" customHeight="1" spans="1:9">
      <c r="A39" s="225"/>
      <c r="B39" s="233"/>
      <c r="C39" s="233"/>
      <c r="D39" s="233"/>
      <c r="E39" s="226"/>
      <c r="F39" s="227"/>
      <c r="G39" s="228"/>
      <c r="H39" s="227"/>
      <c r="I39" s="247"/>
    </row>
    <row r="40" s="206" customFormat="1" customHeight="1" spans="1:11">
      <c r="A40" s="234" t="s">
        <v>45</v>
      </c>
      <c r="B40" s="235">
        <f>B41+B42-B47+B48-B49+B46-B50</f>
        <v>1134406</v>
      </c>
      <c r="C40" s="235">
        <f>C41+C42-C47+C48-C49-C50</f>
        <v>1146831</v>
      </c>
      <c r="D40" s="235">
        <f>D41+D42-D47+D48-D49-D50+D46-D51</f>
        <v>931258</v>
      </c>
      <c r="E40" s="222">
        <f>D40-B40</f>
        <v>-203148</v>
      </c>
      <c r="F40" s="223">
        <f>E40/B40*100</f>
        <v>-17.9078742531334</v>
      </c>
      <c r="G40" s="224">
        <f>D40-C40</f>
        <v>-215573</v>
      </c>
      <c r="H40" s="223">
        <f>G40/C40*100</f>
        <v>-18.7972770181483</v>
      </c>
      <c r="I40" s="255"/>
      <c r="J40" s="246"/>
      <c r="K40" s="243"/>
    </row>
    <row r="41" s="206" customFormat="1" ht="25" customHeight="1" spans="1:11">
      <c r="A41" s="225" t="s">
        <v>46</v>
      </c>
      <c r="B41" s="142">
        <v>901695</v>
      </c>
      <c r="C41" s="142">
        <f>2017538-118579</f>
        <v>1898959</v>
      </c>
      <c r="D41" s="142">
        <v>665815</v>
      </c>
      <c r="E41" s="226">
        <f>D41-B41</f>
        <v>-235880</v>
      </c>
      <c r="F41" s="227">
        <f>E41/B41*100</f>
        <v>-26.1596216015393</v>
      </c>
      <c r="G41" s="228">
        <f>D41-C41</f>
        <v>-1233144</v>
      </c>
      <c r="H41" s="227">
        <f>G41/C41*100</f>
        <v>-64.9378949203221</v>
      </c>
      <c r="I41" s="256"/>
      <c r="J41" s="246"/>
      <c r="K41" s="243"/>
    </row>
    <row r="42" s="206" customFormat="1" ht="25" customHeight="1" spans="1:11">
      <c r="A42" s="225" t="s">
        <v>14</v>
      </c>
      <c r="B42" s="142">
        <v>48889</v>
      </c>
      <c r="C42" s="142">
        <v>37361</v>
      </c>
      <c r="D42" s="142">
        <f>48889+30000</f>
        <v>78889</v>
      </c>
      <c r="E42" s="226">
        <f>D42-B42</f>
        <v>30000</v>
      </c>
      <c r="F42" s="227">
        <f>E42/B42*100</f>
        <v>61.3634969011434</v>
      </c>
      <c r="G42" s="228">
        <f>D42-C42</f>
        <v>41528</v>
      </c>
      <c r="H42" s="227">
        <f>G42/C42*100</f>
        <v>111.153341719975</v>
      </c>
      <c r="I42" s="257"/>
      <c r="J42" s="246"/>
      <c r="K42" s="243"/>
    </row>
    <row r="43" s="206" customFormat="1" ht="25" customHeight="1" spans="1:11">
      <c r="A43" s="229" t="s">
        <v>47</v>
      </c>
      <c r="B43" s="142"/>
      <c r="C43" s="142"/>
      <c r="D43" s="142"/>
      <c r="E43" s="226"/>
      <c r="F43" s="227"/>
      <c r="G43" s="228"/>
      <c r="H43" s="227"/>
      <c r="I43" s="256"/>
      <c r="J43" s="248"/>
      <c r="K43" s="243"/>
    </row>
    <row r="44" s="208" customFormat="1" ht="25" customHeight="1" spans="1:9">
      <c r="A44" s="236" t="s">
        <v>48</v>
      </c>
      <c r="B44" s="142">
        <v>48889</v>
      </c>
      <c r="C44" s="142">
        <v>37361</v>
      </c>
      <c r="D44" s="142">
        <f>48889+30000</f>
        <v>78889</v>
      </c>
      <c r="E44" s="226">
        <f>D44-B44</f>
        <v>30000</v>
      </c>
      <c r="F44" s="227">
        <f>E44/B44*100</f>
        <v>61.3634969011434</v>
      </c>
      <c r="G44" s="228">
        <f>D44-C44</f>
        <v>41528</v>
      </c>
      <c r="H44" s="227">
        <f>G44/C44*100</f>
        <v>111.153341719975</v>
      </c>
      <c r="I44" s="258"/>
    </row>
    <row r="45" s="206" customFormat="1" ht="25" customHeight="1" spans="1:9">
      <c r="A45" s="225" t="s">
        <v>49</v>
      </c>
      <c r="B45" s="142"/>
      <c r="C45" s="142"/>
      <c r="D45" s="142"/>
      <c r="E45" s="226"/>
      <c r="F45" s="227"/>
      <c r="G45" s="228"/>
      <c r="H45" s="227"/>
      <c r="I45" s="255"/>
    </row>
    <row r="46" s="206" customFormat="1" ht="25" customHeight="1" spans="1:9">
      <c r="A46" s="225" t="s">
        <v>50</v>
      </c>
      <c r="B46" s="142">
        <v>784768</v>
      </c>
      <c r="C46" s="142"/>
      <c r="D46" s="142">
        <v>601675</v>
      </c>
      <c r="E46" s="226">
        <f>D46-B46</f>
        <v>-183093</v>
      </c>
      <c r="F46" s="227">
        <f>E46/B46*100</f>
        <v>-23.3308442749959</v>
      </c>
      <c r="G46" s="228">
        <f>D46-C46</f>
        <v>601675</v>
      </c>
      <c r="H46" s="228">
        <v>0</v>
      </c>
      <c r="I46" s="255"/>
    </row>
    <row r="47" s="206" customFormat="1" ht="25" customHeight="1" spans="1:9">
      <c r="A47" s="225" t="s">
        <v>51</v>
      </c>
      <c r="B47" s="142">
        <v>346226</v>
      </c>
      <c r="C47" s="142">
        <f>666126</f>
        <v>666126</v>
      </c>
      <c r="D47" s="142">
        <f>62601-2000+21408+437+1000</f>
        <v>83446</v>
      </c>
      <c r="E47" s="226">
        <f>D47-B47</f>
        <v>-262780</v>
      </c>
      <c r="F47" s="227">
        <f>E47/B47*100</f>
        <v>-75.8984016220619</v>
      </c>
      <c r="G47" s="228">
        <f>D47-C47</f>
        <v>-582680</v>
      </c>
      <c r="H47" s="227">
        <f>G47/C47*100</f>
        <v>-87.4729405547899</v>
      </c>
      <c r="I47" s="254"/>
    </row>
    <row r="48" s="206" customFormat="1" ht="25" customHeight="1" spans="1:9">
      <c r="A48" s="225" t="s">
        <v>52</v>
      </c>
      <c r="B48" s="142">
        <v>17419</v>
      </c>
      <c r="C48" s="142">
        <v>9990</v>
      </c>
      <c r="D48" s="142">
        <v>9852</v>
      </c>
      <c r="E48" s="226">
        <f>D48-B48</f>
        <v>-7567</v>
      </c>
      <c r="F48" s="227">
        <f>E48/B48*100</f>
        <v>-43.4410700958723</v>
      </c>
      <c r="G48" s="228">
        <f>D48-C48</f>
        <v>-138</v>
      </c>
      <c r="H48" s="227">
        <f>G48/C48*100</f>
        <v>-1.38138138138138</v>
      </c>
      <c r="I48" s="247"/>
    </row>
    <row r="49" s="206" customFormat="1" ht="26" customHeight="1" spans="1:9">
      <c r="A49" s="225" t="s">
        <v>53</v>
      </c>
      <c r="B49" s="142">
        <v>246</v>
      </c>
      <c r="C49" s="142">
        <f>1699+28000+41638+24506</f>
        <v>95843</v>
      </c>
      <c r="D49" s="142">
        <v>246</v>
      </c>
      <c r="E49" s="226">
        <f>D49-B49</f>
        <v>0</v>
      </c>
      <c r="F49" s="227">
        <f>E49/B49*100</f>
        <v>0</v>
      </c>
      <c r="G49" s="228">
        <f>D49-C49</f>
        <v>-95597</v>
      </c>
      <c r="H49" s="227">
        <f>G49/C49*100</f>
        <v>-99.7433302379934</v>
      </c>
      <c r="I49" s="255"/>
    </row>
    <row r="50" s="206" customFormat="1" ht="25" customHeight="1" spans="1:9">
      <c r="A50" s="225" t="s">
        <v>54</v>
      </c>
      <c r="B50" s="142">
        <v>271893</v>
      </c>
      <c r="C50" s="142">
        <v>37510</v>
      </c>
      <c r="D50" s="142">
        <f>303875+37406</f>
        <v>341281</v>
      </c>
      <c r="E50" s="226">
        <f>D50-B50</f>
        <v>69388</v>
      </c>
      <c r="F50" s="227">
        <f>E50/B50*100</f>
        <v>25.5203333664346</v>
      </c>
      <c r="G50" s="228">
        <f>D50-C50</f>
        <v>303771</v>
      </c>
      <c r="H50" s="227">
        <f>G50/C50*100</f>
        <v>809.840042655292</v>
      </c>
      <c r="I50" s="255"/>
    </row>
    <row r="51" s="206" customFormat="1" hidden="1" customHeight="1" spans="1:9">
      <c r="A51" s="225" t="s">
        <v>55</v>
      </c>
      <c r="B51" s="142"/>
      <c r="C51" s="142"/>
      <c r="D51" s="142"/>
      <c r="E51" s="226"/>
      <c r="F51" s="227"/>
      <c r="G51" s="228"/>
      <c r="H51" s="227"/>
      <c r="I51" s="255"/>
    </row>
    <row r="52" s="206" customFormat="1" customHeight="1" spans="1:9">
      <c r="A52" s="225"/>
      <c r="B52" s="142"/>
      <c r="C52" s="142"/>
      <c r="D52" s="142"/>
      <c r="E52" s="226"/>
      <c r="F52" s="227"/>
      <c r="G52" s="228"/>
      <c r="H52" s="227"/>
      <c r="I52" s="255"/>
    </row>
    <row r="53" s="206" customFormat="1" customHeight="1" spans="1:11">
      <c r="A53" s="237" t="s">
        <v>56</v>
      </c>
      <c r="B53" s="222">
        <f>B54-B56+B57+B55</f>
        <v>213</v>
      </c>
      <c r="C53" s="222">
        <f>C54-C56+C57+C55</f>
        <v>7113</v>
      </c>
      <c r="D53" s="222">
        <f>D54-D56+D57+D55</f>
        <v>1259</v>
      </c>
      <c r="E53" s="222">
        <f>D53-B53</f>
        <v>1046</v>
      </c>
      <c r="F53" s="238">
        <f>E53/B53*100</f>
        <v>491.079812206573</v>
      </c>
      <c r="G53" s="224">
        <f>D53-C53</f>
        <v>-5854</v>
      </c>
      <c r="H53" s="223">
        <f>G53/C53*100</f>
        <v>-82.3000140587656</v>
      </c>
      <c r="I53" s="259"/>
      <c r="J53" s="246"/>
      <c r="K53" s="260"/>
    </row>
    <row r="54" s="206" customFormat="1" customHeight="1" spans="1:11">
      <c r="A54" s="239" t="s">
        <v>57</v>
      </c>
      <c r="B54" s="142">
        <v>14323</v>
      </c>
      <c r="C54" s="142">
        <v>15039</v>
      </c>
      <c r="D54" s="142">
        <v>23046</v>
      </c>
      <c r="E54" s="226">
        <f>D54-B54</f>
        <v>8723</v>
      </c>
      <c r="F54" s="227">
        <f>E54/B54*100</f>
        <v>60.9020456608252</v>
      </c>
      <c r="G54" s="228">
        <f>D54-C54</f>
        <v>8007</v>
      </c>
      <c r="H54" s="227">
        <f>G54/C54*100</f>
        <v>53.2415719130261</v>
      </c>
      <c r="I54" s="255"/>
      <c r="J54" s="246"/>
      <c r="K54" s="243"/>
    </row>
    <row r="55" s="206" customFormat="1" customHeight="1" spans="1:11">
      <c r="A55" s="239" t="s">
        <v>14</v>
      </c>
      <c r="B55" s="142">
        <v>54</v>
      </c>
      <c r="C55" s="142"/>
      <c r="D55" s="142"/>
      <c r="E55" s="226">
        <f>D55-B55</f>
        <v>-54</v>
      </c>
      <c r="F55" s="227">
        <f>E55/B55*100</f>
        <v>-100</v>
      </c>
      <c r="G55" s="228">
        <f>D55-C55</f>
        <v>0</v>
      </c>
      <c r="H55" s="228">
        <v>0</v>
      </c>
      <c r="I55" s="255"/>
      <c r="J55" s="246"/>
      <c r="K55" s="243"/>
    </row>
    <row r="56" s="206" customFormat="1" customHeight="1" spans="1:11">
      <c r="A56" s="239" t="s">
        <v>58</v>
      </c>
      <c r="B56" s="142">
        <v>14165</v>
      </c>
      <c r="C56" s="142">
        <f>7012+914</f>
        <v>7926</v>
      </c>
      <c r="D56" s="142">
        <v>21787</v>
      </c>
      <c r="E56" s="226">
        <f>D56-B56</f>
        <v>7622</v>
      </c>
      <c r="F56" s="227">
        <f>E56/B56*100</f>
        <v>53.8086833745147</v>
      </c>
      <c r="G56" s="228">
        <f>D56-C56</f>
        <v>13861</v>
      </c>
      <c r="H56" s="227">
        <f>G56/C56*100</f>
        <v>174.880141307091</v>
      </c>
      <c r="I56" s="255"/>
      <c r="J56" s="248"/>
      <c r="K56" s="243"/>
    </row>
    <row r="57" s="206" customFormat="1" customHeight="1" spans="1:9">
      <c r="A57" s="239" t="s">
        <v>59</v>
      </c>
      <c r="B57" s="142">
        <v>1</v>
      </c>
      <c r="C57" s="142">
        <v>0</v>
      </c>
      <c r="D57" s="142"/>
      <c r="E57" s="226">
        <f>D57-B57</f>
        <v>-1</v>
      </c>
      <c r="F57" s="227">
        <f>E57/B57*100</f>
        <v>-100</v>
      </c>
      <c r="G57" s="228">
        <f>D57-C57</f>
        <v>0</v>
      </c>
      <c r="H57" s="228">
        <v>0</v>
      </c>
      <c r="I57" s="255"/>
    </row>
    <row r="58" s="206" customFormat="1" customHeight="1" spans="1:9">
      <c r="A58" s="225"/>
      <c r="B58" s="142"/>
      <c r="C58" s="142"/>
      <c r="D58" s="142"/>
      <c r="E58" s="226"/>
      <c r="F58" s="227"/>
      <c r="G58" s="228"/>
      <c r="H58" s="227"/>
      <c r="I58" s="255"/>
    </row>
    <row r="59" s="206" customFormat="1" customHeight="1" spans="1:11">
      <c r="A59" s="234" t="s">
        <v>60</v>
      </c>
      <c r="B59" s="235">
        <f>SUM(B60:B61)</f>
        <v>11727</v>
      </c>
      <c r="C59" s="235">
        <v>10082</v>
      </c>
      <c r="D59" s="235">
        <v>9896</v>
      </c>
      <c r="E59" s="222">
        <f>D59-B59</f>
        <v>-1831</v>
      </c>
      <c r="F59" s="238">
        <f>E59/B59*100</f>
        <v>-15.6135414001876</v>
      </c>
      <c r="G59" s="224">
        <f>D59-C59</f>
        <v>-186</v>
      </c>
      <c r="H59" s="223">
        <f>G59/C59*100</f>
        <v>-1.84487204919659</v>
      </c>
      <c r="I59" s="255"/>
      <c r="J59" s="261"/>
      <c r="K59" s="262"/>
    </row>
    <row r="60" s="206" customFormat="1" customHeight="1" spans="1:9">
      <c r="A60" s="225" t="s">
        <v>61</v>
      </c>
      <c r="B60" s="142">
        <v>9035</v>
      </c>
      <c r="C60" s="142">
        <v>10082</v>
      </c>
      <c r="D60" s="142">
        <v>9896</v>
      </c>
      <c r="E60" s="226">
        <f>D60-B60</f>
        <v>861</v>
      </c>
      <c r="F60" s="227">
        <f>E60/B60*100</f>
        <v>9.52960708356392</v>
      </c>
      <c r="G60" s="228">
        <f>D60-C60</f>
        <v>-186</v>
      </c>
      <c r="H60" s="227">
        <f>G60/C60*100</f>
        <v>-1.84487204919659</v>
      </c>
      <c r="I60" s="247"/>
    </row>
    <row r="61" s="206" customFormat="1" customHeight="1" spans="1:9">
      <c r="A61" s="225" t="s">
        <v>62</v>
      </c>
      <c r="B61" s="142">
        <v>2692</v>
      </c>
      <c r="C61" s="142"/>
      <c r="D61" s="142"/>
      <c r="E61" s="226">
        <f>D61-B61</f>
        <v>-2692</v>
      </c>
      <c r="F61" s="227">
        <f>E61/B61*100</f>
        <v>-100</v>
      </c>
      <c r="G61" s="228">
        <f>D61-C61</f>
        <v>0</v>
      </c>
      <c r="H61" s="228">
        <v>0</v>
      </c>
      <c r="I61" s="247"/>
    </row>
    <row r="62" s="206" customFormat="1" customHeight="1" spans="1:9">
      <c r="A62" s="229"/>
      <c r="B62" s="142"/>
      <c r="C62" s="142"/>
      <c r="D62" s="142"/>
      <c r="E62" s="226"/>
      <c r="F62" s="227"/>
      <c r="G62" s="228"/>
      <c r="H62" s="227"/>
      <c r="I62" s="247"/>
    </row>
    <row r="63" s="206" customFormat="1" customHeight="1" spans="1:9">
      <c r="A63" s="234" t="s">
        <v>63</v>
      </c>
      <c r="B63" s="222">
        <f>B6+B53+B40+B59</f>
        <v>3156400</v>
      </c>
      <c r="C63" s="222">
        <f>C6+C53+C40+C59</f>
        <v>3210738</v>
      </c>
      <c r="D63" s="222">
        <f>D6+D53+D40+D59</f>
        <v>2826333</v>
      </c>
      <c r="E63" s="222">
        <f>D63-B63</f>
        <v>-330067</v>
      </c>
      <c r="F63" s="223">
        <f>E63/B63*100</f>
        <v>-10.4570713471043</v>
      </c>
      <c r="G63" s="224">
        <f>D63-C63</f>
        <v>-384405</v>
      </c>
      <c r="H63" s="223">
        <f>G63/C63*100</f>
        <v>-11.9724810931319</v>
      </c>
      <c r="I63" s="263"/>
    </row>
  </sheetData>
  <mergeCells count="9">
    <mergeCell ref="A2:I2"/>
    <mergeCell ref="H3:I3"/>
    <mergeCell ref="E4:F4"/>
    <mergeCell ref="G4:H4"/>
    <mergeCell ref="A4:A5"/>
    <mergeCell ref="B4:B5"/>
    <mergeCell ref="C4:C5"/>
    <mergeCell ref="D4:D5"/>
    <mergeCell ref="I4:I5"/>
  </mergeCells>
  <printOptions horizontalCentered="1"/>
  <pageMargins left="0.16" right="0.16" top="0.28" bottom="0.24" header="0.51" footer="0.2"/>
  <pageSetup paperSize="9" scale="68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1"/>
  <sheetViews>
    <sheetView tabSelected="1" zoomScaleSheetLayoutView="60" workbookViewId="0">
      <selection activeCell="F7" sqref="F7"/>
    </sheetView>
  </sheetViews>
  <sheetFormatPr defaultColWidth="9" defaultRowHeight="12"/>
  <cols>
    <col min="1" max="1" width="27" style="174" customWidth="1"/>
    <col min="2" max="2" width="15.7777777777778" style="175" customWidth="1"/>
    <col min="3" max="3" width="14" style="175" customWidth="1"/>
    <col min="4" max="5" width="14.75" style="175" customWidth="1"/>
    <col min="6" max="6" width="11.75" style="66" customWidth="1"/>
    <col min="7" max="7" width="13.1296296296296" style="66" customWidth="1"/>
    <col min="8" max="8" width="12.1296296296296" style="66" customWidth="1"/>
    <col min="9" max="9" width="11.8796296296296" style="66" customWidth="1"/>
    <col min="10" max="10" width="12" style="104" customWidth="1"/>
    <col min="11" max="11" width="9.25" style="66" customWidth="1"/>
    <col min="12" max="12" width="8" style="66" customWidth="1"/>
    <col min="13" max="13" width="8.5" style="66" customWidth="1"/>
    <col min="14" max="18" width="9" style="66"/>
    <col min="19" max="19" width="12" style="66"/>
    <col min="20" max="16384" width="9" style="66"/>
  </cols>
  <sheetData>
    <row r="1" ht="27" customHeight="1" spans="1:1">
      <c r="A1" s="74" t="s">
        <v>64</v>
      </c>
    </row>
    <row r="2" s="66" customFormat="1" ht="25.5" customHeight="1" spans="1:10">
      <c r="A2" s="112" t="s">
        <v>65</v>
      </c>
      <c r="B2" s="112"/>
      <c r="C2" s="112"/>
      <c r="D2" s="112"/>
      <c r="E2" s="112"/>
      <c r="F2" s="112"/>
      <c r="G2" s="112"/>
      <c r="H2" s="112"/>
      <c r="I2" s="112"/>
      <c r="J2" s="112"/>
    </row>
    <row r="3" s="66" customFormat="1" ht="18" customHeight="1" spans="1:10">
      <c r="A3" s="174"/>
      <c r="B3" s="176"/>
      <c r="C3" s="176"/>
      <c r="D3" s="176"/>
      <c r="E3" s="177"/>
      <c r="G3" s="113"/>
      <c r="H3" s="113"/>
      <c r="I3" s="113"/>
      <c r="J3" s="131" t="s">
        <v>2</v>
      </c>
    </row>
    <row r="4" s="172" customFormat="1" ht="47.25" customHeight="1" spans="1:10">
      <c r="A4" s="178" t="s">
        <v>66</v>
      </c>
      <c r="B4" s="137" t="s">
        <v>4</v>
      </c>
      <c r="C4" s="116" t="s">
        <v>67</v>
      </c>
      <c r="D4" s="179" t="s">
        <v>68</v>
      </c>
      <c r="E4" s="138" t="s">
        <v>6</v>
      </c>
      <c r="F4" s="117" t="s">
        <v>69</v>
      </c>
      <c r="G4" s="118"/>
      <c r="H4" s="117" t="s">
        <v>70</v>
      </c>
      <c r="I4" s="118"/>
      <c r="J4" s="192" t="s">
        <v>71</v>
      </c>
    </row>
    <row r="5" s="172" customFormat="1" ht="24" customHeight="1" spans="1:10">
      <c r="A5" s="180"/>
      <c r="B5" s="139"/>
      <c r="C5" s="116"/>
      <c r="D5" s="179"/>
      <c r="E5" s="140"/>
      <c r="F5" s="116" t="s">
        <v>72</v>
      </c>
      <c r="G5" s="119" t="s">
        <v>73</v>
      </c>
      <c r="H5" s="116" t="s">
        <v>72</v>
      </c>
      <c r="I5" s="119" t="s">
        <v>73</v>
      </c>
      <c r="J5" s="192"/>
    </row>
    <row r="6" s="66" customFormat="1" ht="23" customHeight="1" spans="1:15">
      <c r="A6" s="141" t="s">
        <v>74</v>
      </c>
      <c r="B6" s="181">
        <f>SUM(B7:B10)</f>
        <v>631985</v>
      </c>
      <c r="C6" s="181">
        <f>SUM(C7:C10)</f>
        <v>663584.25</v>
      </c>
      <c r="D6" s="181">
        <f>SUM(D7:D10)</f>
        <v>302080</v>
      </c>
      <c r="E6" s="181">
        <v>663584</v>
      </c>
      <c r="F6" s="126">
        <f>E6-B6</f>
        <v>31599</v>
      </c>
      <c r="G6" s="127">
        <f>F6/B6*100</f>
        <v>4.9999604420991</v>
      </c>
      <c r="H6" s="126">
        <f>E6-C6</f>
        <v>-0.25</v>
      </c>
      <c r="I6" s="193">
        <f>H6/C6*100</f>
        <v>-3.76741913329016e-5</v>
      </c>
      <c r="J6" s="194"/>
      <c r="M6" s="195"/>
      <c r="O6" s="195"/>
    </row>
    <row r="7" s="66" customFormat="1" ht="23" customHeight="1" spans="1:15">
      <c r="A7" s="141" t="s">
        <v>75</v>
      </c>
      <c r="B7" s="182">
        <v>344148</v>
      </c>
      <c r="C7" s="182">
        <f>B7*1.05</f>
        <v>361355.4</v>
      </c>
      <c r="D7" s="182">
        <v>158545</v>
      </c>
      <c r="E7" s="182">
        <v>361355</v>
      </c>
      <c r="F7" s="122">
        <f>E7-B7</f>
        <v>17207</v>
      </c>
      <c r="G7" s="123">
        <f>F7/B7*100</f>
        <v>4.99988377093576</v>
      </c>
      <c r="H7" s="122">
        <f>E7-C7</f>
        <v>-0.400000000023283</v>
      </c>
      <c r="I7" s="196">
        <f>H7/C7*100</f>
        <v>-0.000110694346901495</v>
      </c>
      <c r="J7" s="197"/>
      <c r="L7" s="198"/>
      <c r="M7" s="195"/>
      <c r="O7" s="195"/>
    </row>
    <row r="8" s="66" customFormat="1" ht="23" customHeight="1" spans="1:15">
      <c r="A8" s="141" t="s">
        <v>76</v>
      </c>
      <c r="B8" s="122"/>
      <c r="C8" s="122"/>
      <c r="D8" s="122"/>
      <c r="E8" s="122"/>
      <c r="F8" s="122"/>
      <c r="G8" s="123"/>
      <c r="H8" s="122"/>
      <c r="I8" s="127"/>
      <c r="J8" s="197"/>
      <c r="L8" s="198"/>
      <c r="M8" s="195"/>
      <c r="O8" s="195"/>
    </row>
    <row r="9" s="66" customFormat="1" ht="23" customHeight="1" spans="1:15">
      <c r="A9" s="141" t="s">
        <v>77</v>
      </c>
      <c r="B9" s="182">
        <v>184052</v>
      </c>
      <c r="C9" s="182">
        <f>B9*1.05</f>
        <v>193254.6</v>
      </c>
      <c r="D9" s="182">
        <v>109219</v>
      </c>
      <c r="E9" s="182">
        <v>193255</v>
      </c>
      <c r="F9" s="122">
        <f t="shared" ref="F9:F25" si="0">E9-B9</f>
        <v>9203</v>
      </c>
      <c r="G9" s="123">
        <f t="shared" ref="G9:G21" si="1">F9/B9*100</f>
        <v>5.00021732988503</v>
      </c>
      <c r="H9" s="122">
        <f t="shared" ref="H9:H25" si="2">E9-C9</f>
        <v>0.399999999994179</v>
      </c>
      <c r="I9" s="196">
        <f t="shared" ref="I9:I25" si="3">H9/C9*100</f>
        <v>0.000206980842885075</v>
      </c>
      <c r="J9" s="197"/>
      <c r="L9" s="198"/>
      <c r="M9" s="195"/>
      <c r="O9" s="195"/>
    </row>
    <row r="10" s="66" customFormat="1" ht="23" customHeight="1" spans="1:15">
      <c r="A10" s="141" t="s">
        <v>78</v>
      </c>
      <c r="B10" s="182">
        <v>103785</v>
      </c>
      <c r="C10" s="182">
        <f>B10*1.05</f>
        <v>108974.25</v>
      </c>
      <c r="D10" s="182">
        <v>34316</v>
      </c>
      <c r="E10" s="182">
        <v>108974</v>
      </c>
      <c r="F10" s="122">
        <f t="shared" si="0"/>
        <v>5189</v>
      </c>
      <c r="G10" s="123">
        <f t="shared" si="1"/>
        <v>4.99975911740618</v>
      </c>
      <c r="H10" s="122">
        <f t="shared" si="2"/>
        <v>-0.25</v>
      </c>
      <c r="I10" s="196">
        <f t="shared" si="3"/>
        <v>-0.000229411994117876</v>
      </c>
      <c r="J10" s="197"/>
      <c r="L10" s="198"/>
      <c r="M10" s="195"/>
      <c r="O10" s="195"/>
    </row>
    <row r="11" s="66" customFormat="1" ht="23" customHeight="1" spans="1:15">
      <c r="A11" s="141" t="s">
        <v>79</v>
      </c>
      <c r="B11" s="181">
        <f>SUM(B12:B26)</f>
        <v>379328</v>
      </c>
      <c r="C11" s="181">
        <f>SUM(C12:C26)</f>
        <v>404223.4</v>
      </c>
      <c r="D11" s="181">
        <f>SUM(D12:D26)</f>
        <v>185990</v>
      </c>
      <c r="E11" s="181">
        <v>404225</v>
      </c>
      <c r="F11" s="126">
        <f t="shared" si="0"/>
        <v>24897</v>
      </c>
      <c r="G11" s="127">
        <f t="shared" si="1"/>
        <v>6.56344904673528</v>
      </c>
      <c r="H11" s="126">
        <f t="shared" si="2"/>
        <v>1.59999999997672</v>
      </c>
      <c r="I11" s="193">
        <f t="shared" si="3"/>
        <v>0.000395820726849736</v>
      </c>
      <c r="J11" s="197"/>
      <c r="L11" s="198"/>
      <c r="M11" s="195"/>
      <c r="O11" s="195"/>
    </row>
    <row r="12" s="66" customFormat="1" ht="23" customHeight="1" spans="1:15">
      <c r="A12" s="141" t="s">
        <v>80</v>
      </c>
      <c r="B12" s="122">
        <v>1</v>
      </c>
      <c r="C12" s="183">
        <f t="shared" ref="C12:C20" si="4">B12*1.05</f>
        <v>1.05</v>
      </c>
      <c r="D12" s="122"/>
      <c r="E12" s="183">
        <v>1</v>
      </c>
      <c r="F12" s="122">
        <f t="shared" si="0"/>
        <v>0</v>
      </c>
      <c r="G12" s="123">
        <f t="shared" si="1"/>
        <v>0</v>
      </c>
      <c r="H12" s="122">
        <f t="shared" si="2"/>
        <v>-0.05</v>
      </c>
      <c r="I12" s="196">
        <f t="shared" si="3"/>
        <v>-4.76190476190477</v>
      </c>
      <c r="J12" s="197"/>
      <c r="L12" s="198"/>
      <c r="M12" s="195"/>
      <c r="O12" s="195"/>
    </row>
    <row r="13" s="66" customFormat="1" ht="23" customHeight="1" spans="1:15">
      <c r="A13" s="141" t="s">
        <v>81</v>
      </c>
      <c r="B13" s="182">
        <v>100595</v>
      </c>
      <c r="C13" s="184">
        <f t="shared" si="4"/>
        <v>105624.75</v>
      </c>
      <c r="D13" s="182">
        <v>43274</v>
      </c>
      <c r="E13" s="184">
        <v>105625</v>
      </c>
      <c r="F13" s="122">
        <f t="shared" si="0"/>
        <v>5030</v>
      </c>
      <c r="G13" s="123">
        <f t="shared" si="1"/>
        <v>5.00024852129828</v>
      </c>
      <c r="H13" s="122">
        <f t="shared" si="2"/>
        <v>0.25</v>
      </c>
      <c r="I13" s="196">
        <f t="shared" si="3"/>
        <v>0.000236686950738345</v>
      </c>
      <c r="J13" s="197"/>
      <c r="L13" s="198"/>
      <c r="M13" s="195"/>
      <c r="O13" s="195"/>
    </row>
    <row r="14" s="66" customFormat="1" ht="23" customHeight="1" spans="1:15">
      <c r="A14" s="141" t="s">
        <v>82</v>
      </c>
      <c r="B14" s="182">
        <v>22752</v>
      </c>
      <c r="C14" s="184">
        <f t="shared" si="4"/>
        <v>23889.6</v>
      </c>
      <c r="D14" s="182">
        <v>11063</v>
      </c>
      <c r="E14" s="184">
        <v>23890</v>
      </c>
      <c r="F14" s="122">
        <f t="shared" si="0"/>
        <v>1138</v>
      </c>
      <c r="G14" s="123">
        <f t="shared" si="1"/>
        <v>5.00175808720113</v>
      </c>
      <c r="H14" s="122">
        <f t="shared" si="2"/>
        <v>0.399999999997817</v>
      </c>
      <c r="I14" s="196">
        <f t="shared" si="3"/>
        <v>0.00167436876296722</v>
      </c>
      <c r="J14" s="199"/>
      <c r="L14" s="198"/>
      <c r="M14" s="195"/>
      <c r="O14" s="195"/>
    </row>
    <row r="15" s="66" customFormat="1" ht="23" customHeight="1" spans="1:15">
      <c r="A15" s="141" t="s">
        <v>83</v>
      </c>
      <c r="B15" s="182">
        <v>10748</v>
      </c>
      <c r="C15" s="183">
        <f t="shared" si="4"/>
        <v>11285.4</v>
      </c>
      <c r="D15" s="182">
        <v>459</v>
      </c>
      <c r="E15" s="183">
        <v>11285</v>
      </c>
      <c r="F15" s="122">
        <f t="shared" si="0"/>
        <v>537</v>
      </c>
      <c r="G15" s="123">
        <f t="shared" si="1"/>
        <v>4.99627837737253</v>
      </c>
      <c r="H15" s="122">
        <f t="shared" si="2"/>
        <v>-0.399999999999636</v>
      </c>
      <c r="I15" s="196">
        <f t="shared" si="3"/>
        <v>-0.00354440250234494</v>
      </c>
      <c r="J15" s="197"/>
      <c r="L15" s="198"/>
      <c r="M15" s="195"/>
      <c r="O15" s="195"/>
    </row>
    <row r="16" s="66" customFormat="1" ht="23" customHeight="1" spans="1:15">
      <c r="A16" s="141" t="s">
        <v>84</v>
      </c>
      <c r="B16" s="182">
        <v>44410</v>
      </c>
      <c r="C16" s="184">
        <f t="shared" si="4"/>
        <v>46630.5</v>
      </c>
      <c r="D16" s="182">
        <v>21967</v>
      </c>
      <c r="E16" s="184">
        <v>46631</v>
      </c>
      <c r="F16" s="122">
        <f t="shared" si="0"/>
        <v>2221</v>
      </c>
      <c r="G16" s="123">
        <f t="shared" si="1"/>
        <v>5.00112587255123</v>
      </c>
      <c r="H16" s="122">
        <f t="shared" si="2"/>
        <v>0.5</v>
      </c>
      <c r="I16" s="196">
        <f t="shared" si="3"/>
        <v>0.00107225957259733</v>
      </c>
      <c r="J16" s="197"/>
      <c r="L16" s="198"/>
      <c r="M16" s="195"/>
      <c r="O16" s="195"/>
    </row>
    <row r="17" s="66" customFormat="1" ht="23" customHeight="1" spans="1:15">
      <c r="A17" s="141" t="s">
        <v>85</v>
      </c>
      <c r="B17" s="182">
        <v>7793</v>
      </c>
      <c r="C17" s="184">
        <f t="shared" si="4"/>
        <v>8182.65</v>
      </c>
      <c r="D17" s="182">
        <v>6221</v>
      </c>
      <c r="E17" s="184">
        <v>8183</v>
      </c>
      <c r="F17" s="122">
        <f t="shared" si="0"/>
        <v>390</v>
      </c>
      <c r="G17" s="123">
        <f t="shared" si="1"/>
        <v>5.00449121006031</v>
      </c>
      <c r="H17" s="122">
        <f t="shared" si="2"/>
        <v>0.349999999999454</v>
      </c>
      <c r="I17" s="196">
        <f t="shared" si="3"/>
        <v>0.00427734291457479</v>
      </c>
      <c r="J17" s="197"/>
      <c r="L17" s="198"/>
      <c r="M17" s="195"/>
      <c r="O17" s="195"/>
    </row>
    <row r="18" s="66" customFormat="1" ht="23" customHeight="1" spans="1:15">
      <c r="A18" s="141" t="s">
        <v>86</v>
      </c>
      <c r="B18" s="182">
        <v>939</v>
      </c>
      <c r="C18" s="183">
        <f t="shared" si="4"/>
        <v>985.95</v>
      </c>
      <c r="D18" s="182">
        <v>419</v>
      </c>
      <c r="E18" s="183">
        <v>986</v>
      </c>
      <c r="F18" s="122">
        <f t="shared" si="0"/>
        <v>47</v>
      </c>
      <c r="G18" s="123">
        <f t="shared" si="1"/>
        <v>5.00532481363152</v>
      </c>
      <c r="H18" s="122">
        <f t="shared" si="2"/>
        <v>0.0499999999999545</v>
      </c>
      <c r="I18" s="196">
        <f t="shared" si="3"/>
        <v>0.00507125107763624</v>
      </c>
      <c r="J18" s="197"/>
      <c r="L18" s="198"/>
      <c r="M18" s="195"/>
      <c r="O18" s="195"/>
    </row>
    <row r="19" s="66" customFormat="1" ht="23" customHeight="1" spans="1:15">
      <c r="A19" s="141" t="s">
        <v>87</v>
      </c>
      <c r="B19" s="182">
        <v>27905</v>
      </c>
      <c r="C19" s="184">
        <f t="shared" si="4"/>
        <v>29300.25</v>
      </c>
      <c r="D19" s="182">
        <v>46681</v>
      </c>
      <c r="E19" s="184">
        <v>29300</v>
      </c>
      <c r="F19" s="122">
        <f t="shared" si="0"/>
        <v>1395</v>
      </c>
      <c r="G19" s="123">
        <f t="shared" si="1"/>
        <v>4.99910410320731</v>
      </c>
      <c r="H19" s="122">
        <f t="shared" si="2"/>
        <v>-0.25</v>
      </c>
      <c r="I19" s="196">
        <f t="shared" si="3"/>
        <v>-0.00085323504065665</v>
      </c>
      <c r="J19" s="197"/>
      <c r="L19" s="198"/>
      <c r="M19" s="195"/>
      <c r="N19" s="200"/>
      <c r="O19" s="195"/>
    </row>
    <row r="20" s="66" customFormat="1" ht="23" customHeight="1" spans="1:15">
      <c r="A20" s="141" t="s">
        <v>88</v>
      </c>
      <c r="B20" s="182">
        <v>18145</v>
      </c>
      <c r="C20" s="184">
        <f t="shared" si="4"/>
        <v>19052.25</v>
      </c>
      <c r="D20" s="182">
        <v>7908</v>
      </c>
      <c r="E20" s="184">
        <v>19052</v>
      </c>
      <c r="F20" s="122">
        <f t="shared" si="0"/>
        <v>907</v>
      </c>
      <c r="G20" s="123">
        <f t="shared" si="1"/>
        <v>4.9986222099752</v>
      </c>
      <c r="H20" s="122">
        <f t="shared" si="2"/>
        <v>-0.25</v>
      </c>
      <c r="I20" s="196">
        <f t="shared" si="3"/>
        <v>-0.00131218097600021</v>
      </c>
      <c r="J20" s="197"/>
      <c r="L20" s="198"/>
      <c r="M20" s="195"/>
      <c r="N20" s="200"/>
      <c r="O20" s="195"/>
    </row>
    <row r="21" s="66" customFormat="1" ht="35" customHeight="1" spans="1:15">
      <c r="A21" s="141" t="s">
        <v>89</v>
      </c>
      <c r="B21" s="182">
        <v>80432</v>
      </c>
      <c r="C21" s="183">
        <f>B21*1.05+5929</f>
        <v>90382.6</v>
      </c>
      <c r="D21" s="182">
        <v>27578</v>
      </c>
      <c r="E21" s="183">
        <v>90383</v>
      </c>
      <c r="F21" s="122">
        <f t="shared" si="0"/>
        <v>9951</v>
      </c>
      <c r="G21" s="123">
        <f t="shared" si="1"/>
        <v>12.3719415158146</v>
      </c>
      <c r="H21" s="122">
        <f t="shared" si="2"/>
        <v>0.399999999994179</v>
      </c>
      <c r="I21" s="196">
        <f t="shared" si="3"/>
        <v>0.000442563059697529</v>
      </c>
      <c r="J21" s="197"/>
      <c r="L21" s="198"/>
      <c r="M21" s="195"/>
      <c r="N21" s="200"/>
      <c r="O21" s="195"/>
    </row>
    <row r="22" s="66" customFormat="1" ht="23" customHeight="1" spans="1:15">
      <c r="A22" s="141" t="s">
        <v>90</v>
      </c>
      <c r="B22" s="182">
        <v>4</v>
      </c>
      <c r="C22" s="183">
        <f>B22*1.05</f>
        <v>4.2</v>
      </c>
      <c r="D22" s="182"/>
      <c r="E22" s="183">
        <v>4</v>
      </c>
      <c r="F22" s="122">
        <f t="shared" si="0"/>
        <v>0</v>
      </c>
      <c r="G22" s="123"/>
      <c r="H22" s="122">
        <f t="shared" si="2"/>
        <v>-0.2</v>
      </c>
      <c r="I22" s="196">
        <f t="shared" si="3"/>
        <v>-4.76190476190477</v>
      </c>
      <c r="J22" s="197"/>
      <c r="L22" s="198"/>
      <c r="M22" s="195"/>
      <c r="N22" s="200"/>
      <c r="O22" s="195"/>
    </row>
    <row r="23" s="66" customFormat="1" ht="23" customHeight="1" spans="1:15">
      <c r="A23" s="141" t="s">
        <v>91</v>
      </c>
      <c r="B23" s="182">
        <v>4336</v>
      </c>
      <c r="C23" s="183">
        <f>B23*1.05</f>
        <v>4552.8</v>
      </c>
      <c r="D23" s="182">
        <v>1736</v>
      </c>
      <c r="E23" s="183">
        <v>4553</v>
      </c>
      <c r="F23" s="122">
        <f t="shared" si="0"/>
        <v>217</v>
      </c>
      <c r="G23" s="123">
        <f>F23/B23*100</f>
        <v>5.00461254612546</v>
      </c>
      <c r="H23" s="122">
        <f t="shared" si="2"/>
        <v>0.199999999999818</v>
      </c>
      <c r="I23" s="196">
        <f t="shared" si="3"/>
        <v>0.00439290107186387</v>
      </c>
      <c r="J23" s="197"/>
      <c r="M23" s="195"/>
      <c r="N23" s="200"/>
      <c r="O23" s="195"/>
    </row>
    <row r="24" s="66" customFormat="1" ht="23" customHeight="1" spans="1:15">
      <c r="A24" s="141" t="s">
        <v>92</v>
      </c>
      <c r="B24" s="182">
        <v>61274</v>
      </c>
      <c r="C24" s="183">
        <f>B24*1.05</f>
        <v>64337.7</v>
      </c>
      <c r="D24" s="182">
        <v>18630</v>
      </c>
      <c r="E24" s="183">
        <v>64338</v>
      </c>
      <c r="F24" s="122">
        <f t="shared" si="0"/>
        <v>3064</v>
      </c>
      <c r="G24" s="123">
        <f>F24/B24*100</f>
        <v>5.00048960407351</v>
      </c>
      <c r="H24" s="122">
        <f t="shared" si="2"/>
        <v>0.299999999995634</v>
      </c>
      <c r="I24" s="196">
        <f t="shared" si="3"/>
        <v>0.000466289593808349</v>
      </c>
      <c r="J24" s="197"/>
      <c r="M24" s="195"/>
      <c r="N24" s="200"/>
      <c r="O24" s="195"/>
    </row>
    <row r="25" s="66" customFormat="1" ht="23" customHeight="1" spans="1:15">
      <c r="A25" s="141" t="s">
        <v>93</v>
      </c>
      <c r="B25" s="182">
        <v>-6</v>
      </c>
      <c r="C25" s="182">
        <f>B25*1.05</f>
        <v>-6.3</v>
      </c>
      <c r="D25" s="182">
        <v>54</v>
      </c>
      <c r="E25" s="182">
        <v>-6</v>
      </c>
      <c r="F25" s="122">
        <f t="shared" si="0"/>
        <v>0</v>
      </c>
      <c r="G25" s="123">
        <f>F25/B25*100</f>
        <v>0</v>
      </c>
      <c r="H25" s="122">
        <f t="shared" si="2"/>
        <v>0.300000000000001</v>
      </c>
      <c r="I25" s="196">
        <f t="shared" si="3"/>
        <v>-4.76190476190477</v>
      </c>
      <c r="J25" s="197"/>
      <c r="M25" s="195"/>
      <c r="N25" s="200"/>
      <c r="O25" s="195"/>
    </row>
    <row r="26" s="66" customFormat="1" ht="23" customHeight="1" spans="1:15">
      <c r="A26" s="115"/>
      <c r="B26" s="182"/>
      <c r="C26" s="182"/>
      <c r="D26" s="182"/>
      <c r="E26" s="182"/>
      <c r="F26" s="122"/>
      <c r="G26" s="127"/>
      <c r="H26" s="126"/>
      <c r="I26" s="127"/>
      <c r="J26" s="197"/>
      <c r="M26" s="195"/>
      <c r="N26" s="200"/>
      <c r="O26" s="195"/>
    </row>
    <row r="27" s="66" customFormat="1" ht="23" customHeight="1" spans="1:15">
      <c r="A27" s="141" t="s">
        <v>94</v>
      </c>
      <c r="B27" s="185">
        <f>SUM(B28:B33)</f>
        <v>172706</v>
      </c>
      <c r="C27" s="185">
        <f>SUM(C28:C33)</f>
        <v>175412.35</v>
      </c>
      <c r="D27" s="126">
        <v>71162</v>
      </c>
      <c r="E27" s="185">
        <v>175412</v>
      </c>
      <c r="F27" s="126">
        <f t="shared" ref="F27:F38" si="5">E27-B27</f>
        <v>2706</v>
      </c>
      <c r="G27" s="127">
        <f>F27/B27*100</f>
        <v>1.56682454575985</v>
      </c>
      <c r="H27" s="126">
        <f t="shared" ref="H27:H38" si="6">E27-C27</f>
        <v>-0.350000000005821</v>
      </c>
      <c r="I27" s="193">
        <f>H27/C27*100</f>
        <v>-0.000199529850666627</v>
      </c>
      <c r="J27" s="197"/>
      <c r="M27" s="195"/>
      <c r="N27" s="200"/>
      <c r="O27" s="195"/>
    </row>
    <row r="28" s="66" customFormat="1" ht="23" customHeight="1" spans="1:15">
      <c r="A28" s="141" t="s">
        <v>95</v>
      </c>
      <c r="B28" s="122">
        <v>46486</v>
      </c>
      <c r="C28" s="122">
        <f>B28*1.05</f>
        <v>48810.3</v>
      </c>
      <c r="D28" s="122">
        <v>20182</v>
      </c>
      <c r="E28" s="122">
        <v>48810</v>
      </c>
      <c r="F28" s="122">
        <f t="shared" si="5"/>
        <v>2324</v>
      </c>
      <c r="G28" s="123">
        <f>F28/B28*100</f>
        <v>4.99935464440907</v>
      </c>
      <c r="H28" s="122">
        <f t="shared" si="6"/>
        <v>-0.30000000000291</v>
      </c>
      <c r="I28" s="196">
        <f>H28/C28*100</f>
        <v>-0.000614624372320822</v>
      </c>
      <c r="J28" s="197"/>
      <c r="M28" s="195"/>
      <c r="N28" s="200"/>
      <c r="O28" s="195"/>
    </row>
    <row r="29" s="66" customFormat="1" ht="23" customHeight="1" spans="1:15">
      <c r="A29" s="141" t="s">
        <v>96</v>
      </c>
      <c r="B29" s="122"/>
      <c r="C29" s="122"/>
      <c r="D29" s="122"/>
      <c r="E29" s="122"/>
      <c r="F29" s="122">
        <f t="shared" si="5"/>
        <v>0</v>
      </c>
      <c r="G29" s="123"/>
      <c r="H29" s="122">
        <f t="shared" si="6"/>
        <v>0</v>
      </c>
      <c r="I29" s="193"/>
      <c r="J29" s="197"/>
      <c r="M29" s="195"/>
      <c r="N29" s="200"/>
      <c r="O29" s="195"/>
    </row>
    <row r="30" s="66" customFormat="1" ht="23" customHeight="1" spans="1:16">
      <c r="A30" s="141" t="s">
        <v>97</v>
      </c>
      <c r="B30" s="122">
        <v>1626</v>
      </c>
      <c r="C30" s="122">
        <f>B30*1.05</f>
        <v>1707.3</v>
      </c>
      <c r="D30" s="122">
        <v>827</v>
      </c>
      <c r="E30" s="122">
        <v>1707</v>
      </c>
      <c r="F30" s="122">
        <f t="shared" si="5"/>
        <v>81</v>
      </c>
      <c r="G30" s="123">
        <f t="shared" ref="G30:G38" si="7">F30/B30*100</f>
        <v>4.98154981549815</v>
      </c>
      <c r="H30" s="122">
        <f t="shared" si="6"/>
        <v>-0.300000000000182</v>
      </c>
      <c r="I30" s="196">
        <f t="shared" ref="I30:I38" si="8">H30/C30*100</f>
        <v>-0.0175716042874821</v>
      </c>
      <c r="J30" s="197"/>
      <c r="M30" s="195"/>
      <c r="N30" s="200"/>
      <c r="O30" s="195"/>
      <c r="P30" s="195"/>
    </row>
    <row r="31" s="66" customFormat="1" ht="23" customHeight="1" spans="1:14">
      <c r="A31" s="141" t="s">
        <v>98</v>
      </c>
      <c r="B31" s="122">
        <v>6015</v>
      </c>
      <c r="C31" s="122">
        <f>B31*1.05</f>
        <v>6315.75</v>
      </c>
      <c r="D31" s="122">
        <v>153</v>
      </c>
      <c r="E31" s="122">
        <v>6316</v>
      </c>
      <c r="F31" s="122">
        <f t="shared" si="5"/>
        <v>301</v>
      </c>
      <c r="G31" s="123">
        <f t="shared" si="7"/>
        <v>5.00415627597673</v>
      </c>
      <c r="H31" s="122">
        <f t="shared" si="6"/>
        <v>0.25</v>
      </c>
      <c r="I31" s="196">
        <f t="shared" si="8"/>
        <v>0.00395835807307129</v>
      </c>
      <c r="J31" s="201"/>
      <c r="M31" s="195"/>
      <c r="N31" s="200"/>
    </row>
    <row r="32" s="66" customFormat="1" ht="23" customHeight="1" spans="1:15">
      <c r="A32" s="141" t="s">
        <v>99</v>
      </c>
      <c r="B32" s="122">
        <v>68671</v>
      </c>
      <c r="C32" s="122">
        <v>68671</v>
      </c>
      <c r="D32" s="122">
        <v>29167</v>
      </c>
      <c r="E32" s="122">
        <v>68671</v>
      </c>
      <c r="F32" s="122">
        <f t="shared" si="5"/>
        <v>0</v>
      </c>
      <c r="G32" s="123">
        <f t="shared" si="7"/>
        <v>0</v>
      </c>
      <c r="H32" s="122">
        <f t="shared" si="6"/>
        <v>0</v>
      </c>
      <c r="I32" s="196">
        <f t="shared" si="8"/>
        <v>0</v>
      </c>
      <c r="J32" s="202"/>
      <c r="M32" s="195"/>
      <c r="N32" s="200"/>
      <c r="O32" s="195"/>
    </row>
    <row r="33" s="66" customFormat="1" ht="23" customHeight="1" spans="1:15">
      <c r="A33" s="141" t="s">
        <v>100</v>
      </c>
      <c r="B33" s="122">
        <v>49908</v>
      </c>
      <c r="C33" s="122">
        <v>49908</v>
      </c>
      <c r="D33" s="122">
        <v>20833</v>
      </c>
      <c r="E33" s="122">
        <v>49908</v>
      </c>
      <c r="F33" s="122">
        <f t="shared" si="5"/>
        <v>0</v>
      </c>
      <c r="G33" s="123">
        <f t="shared" si="7"/>
        <v>0</v>
      </c>
      <c r="H33" s="122">
        <f t="shared" si="6"/>
        <v>0</v>
      </c>
      <c r="I33" s="196">
        <f t="shared" si="8"/>
        <v>0</v>
      </c>
      <c r="J33" s="202"/>
      <c r="M33" s="195"/>
      <c r="N33" s="200"/>
      <c r="O33" s="195"/>
    </row>
    <row r="34" s="66" customFormat="1" ht="23" customHeight="1" spans="1:15">
      <c r="A34" s="115" t="s">
        <v>101</v>
      </c>
      <c r="B34" s="185">
        <f>B6+B11+B27</f>
        <v>1184019</v>
      </c>
      <c r="C34" s="185">
        <f>C6+C11+C27</f>
        <v>1243220</v>
      </c>
      <c r="D34" s="185">
        <v>559231</v>
      </c>
      <c r="E34" s="185">
        <v>1243221</v>
      </c>
      <c r="F34" s="126">
        <f t="shared" si="5"/>
        <v>59202</v>
      </c>
      <c r="G34" s="127">
        <f t="shared" si="7"/>
        <v>5.00008868100934</v>
      </c>
      <c r="H34" s="126">
        <f t="shared" si="6"/>
        <v>1</v>
      </c>
      <c r="I34" s="193">
        <f t="shared" si="8"/>
        <v>8.04362864175287e-5</v>
      </c>
      <c r="J34" s="202"/>
      <c r="M34" s="195"/>
      <c r="N34" s="200"/>
      <c r="O34" s="195"/>
    </row>
    <row r="35" s="66" customFormat="1" ht="23" customHeight="1" spans="1:15">
      <c r="A35" s="141" t="s">
        <v>102</v>
      </c>
      <c r="B35" s="185">
        <f>B6+B12+B13+B14+B15+B16+B17+B18+B28+B31</f>
        <v>871724</v>
      </c>
      <c r="C35" s="185">
        <f>C6+C12+C13+C14+C15+C16+C17+C18+C28+C31+C30</f>
        <v>917017.5</v>
      </c>
      <c r="D35" s="185">
        <v>407850</v>
      </c>
      <c r="E35" s="185">
        <v>917018</v>
      </c>
      <c r="F35" s="126">
        <f t="shared" si="5"/>
        <v>45294</v>
      </c>
      <c r="G35" s="127">
        <f t="shared" si="7"/>
        <v>5.19591063226434</v>
      </c>
      <c r="H35" s="126">
        <f t="shared" si="6"/>
        <v>0.499999999883585</v>
      </c>
      <c r="I35" s="193">
        <f t="shared" si="8"/>
        <v>5.45245864864721e-5</v>
      </c>
      <c r="J35" s="197"/>
      <c r="M35" s="195"/>
      <c r="N35" s="200"/>
      <c r="O35" s="195"/>
    </row>
    <row r="36" s="66" customFormat="1" ht="23" customHeight="1" spans="1:19">
      <c r="A36" s="141" t="s">
        <v>103</v>
      </c>
      <c r="B36" s="185">
        <f>B34-B35</f>
        <v>312295</v>
      </c>
      <c r="C36" s="185">
        <f>C34-C35</f>
        <v>326202.5</v>
      </c>
      <c r="D36" s="185">
        <v>151381</v>
      </c>
      <c r="E36" s="185">
        <v>326203</v>
      </c>
      <c r="F36" s="126">
        <f t="shared" si="5"/>
        <v>13908</v>
      </c>
      <c r="G36" s="127">
        <f t="shared" si="7"/>
        <v>4.45348148385341</v>
      </c>
      <c r="H36" s="126">
        <f t="shared" si="6"/>
        <v>0.500000000116415</v>
      </c>
      <c r="I36" s="193">
        <f t="shared" si="8"/>
        <v>0.000153279021502415</v>
      </c>
      <c r="J36" s="197"/>
      <c r="M36" s="195"/>
      <c r="N36" s="200"/>
      <c r="O36" s="195"/>
      <c r="S36" s="205"/>
    </row>
    <row r="37" s="173" customFormat="1" ht="23" customHeight="1" spans="1:10">
      <c r="A37" s="186" t="s">
        <v>104</v>
      </c>
      <c r="B37" s="187">
        <f>B6+B13+B14+B15+B16+B17+B18+B12+B25</f>
        <v>819217</v>
      </c>
      <c r="C37" s="187">
        <f>C6+C13+C14+C15+C16+C17+C18+C12</f>
        <v>860184.15</v>
      </c>
      <c r="D37" s="187">
        <v>385536</v>
      </c>
      <c r="E37" s="187">
        <v>860185</v>
      </c>
      <c r="F37" s="126">
        <f t="shared" si="5"/>
        <v>40968</v>
      </c>
      <c r="G37" s="127">
        <f t="shared" si="7"/>
        <v>5.00087278462239</v>
      </c>
      <c r="H37" s="126">
        <f t="shared" si="6"/>
        <v>0.849999999976717</v>
      </c>
      <c r="I37" s="193">
        <f t="shared" si="8"/>
        <v>9.88160500256505e-5</v>
      </c>
      <c r="J37" s="203"/>
    </row>
    <row r="38" s="173" customFormat="1" ht="23" customHeight="1" spans="1:10">
      <c r="A38" s="186" t="s">
        <v>105</v>
      </c>
      <c r="B38" s="187">
        <f>B34-B37</f>
        <v>364802</v>
      </c>
      <c r="C38" s="187">
        <f>C34-C37</f>
        <v>383035.85</v>
      </c>
      <c r="D38" s="187">
        <v>173695</v>
      </c>
      <c r="E38" s="187">
        <v>383036</v>
      </c>
      <c r="F38" s="126">
        <f t="shared" si="5"/>
        <v>18234</v>
      </c>
      <c r="G38" s="127">
        <f t="shared" si="7"/>
        <v>4.99832786004463</v>
      </c>
      <c r="H38" s="126">
        <f t="shared" si="6"/>
        <v>0.150000000023283</v>
      </c>
      <c r="I38" s="193">
        <f t="shared" si="8"/>
        <v>3.91608252917535e-5</v>
      </c>
      <c r="J38" s="204"/>
    </row>
    <row r="39" s="66" customFormat="1" ht="25" customHeight="1" spans="1:10">
      <c r="A39" s="188"/>
      <c r="B39" s="175"/>
      <c r="C39" s="175"/>
      <c r="D39" s="189"/>
      <c r="E39" s="189"/>
      <c r="F39" s="190"/>
      <c r="G39" s="191"/>
      <c r="I39" s="195"/>
      <c r="J39" s="104"/>
    </row>
    <row r="40" s="66" customFormat="1" spans="1:10">
      <c r="A40" s="174"/>
      <c r="B40" s="175"/>
      <c r="C40" s="175"/>
      <c r="D40" s="189"/>
      <c r="E40" s="189"/>
      <c r="F40" s="190"/>
      <c r="G40" s="191"/>
      <c r="I40" s="195"/>
      <c r="J40" s="104"/>
    </row>
    <row r="41" s="66" customFormat="1" spans="1:10">
      <c r="A41" s="174"/>
      <c r="B41" s="175"/>
      <c r="C41" s="175"/>
      <c r="D41" s="175"/>
      <c r="E41" s="175"/>
      <c r="H41" s="191"/>
      <c r="J41" s="104"/>
    </row>
  </sheetData>
  <mergeCells count="8">
    <mergeCell ref="A2:J2"/>
    <mergeCell ref="F4:G4"/>
    <mergeCell ref="H4:I4"/>
    <mergeCell ref="A4:A5"/>
    <mergeCell ref="B4:B5"/>
    <mergeCell ref="C4:C5"/>
    <mergeCell ref="D4:D5"/>
    <mergeCell ref="E4:E5"/>
  </mergeCells>
  <printOptions horizontalCentered="1"/>
  <pageMargins left="0.16" right="0.16" top="0.35" bottom="0.12" header="0.35" footer="0.24"/>
  <pageSetup paperSize="9" scale="65" fitToHeight="0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zoomScale="90" zoomScaleNormal="90" zoomScaleSheetLayoutView="60" workbookViewId="0">
      <selection activeCell="H10" sqref="H10"/>
    </sheetView>
  </sheetViews>
  <sheetFormatPr defaultColWidth="9" defaultRowHeight="15.6"/>
  <cols>
    <col min="1" max="1" width="34.6296296296296" style="154" customWidth="1"/>
    <col min="2" max="2" width="12.8796296296296" style="155" customWidth="1"/>
    <col min="3" max="3" width="15.7777777777778" style="155" customWidth="1"/>
    <col min="4" max="4" width="13" style="155" customWidth="1"/>
    <col min="5" max="5" width="15" style="155" customWidth="1"/>
    <col min="6" max="6" width="12.8796296296296" style="156" customWidth="1"/>
    <col min="7" max="7" width="10.75" style="155" customWidth="1"/>
    <col min="8" max="8" width="17.1111111111111" style="154" customWidth="1"/>
    <col min="9" max="9" width="13.25" style="154" customWidth="1"/>
    <col min="10" max="10" width="23.25" style="157" customWidth="1"/>
    <col min="11" max="11" width="14.8796296296296" style="154"/>
    <col min="12" max="12" width="12.6296296296296" style="154" customWidth="1"/>
    <col min="13" max="13" width="16.6296296296296" style="154" customWidth="1"/>
    <col min="14" max="16384" width="9" style="154"/>
  </cols>
  <sheetData>
    <row r="1" s="109" customFormat="1" ht="27" customHeight="1" spans="1:10">
      <c r="A1" s="158" t="s">
        <v>106</v>
      </c>
      <c r="B1" s="159"/>
      <c r="C1" s="159"/>
      <c r="D1" s="159"/>
      <c r="E1" s="159"/>
      <c r="F1" s="160"/>
      <c r="G1" s="159"/>
      <c r="J1" s="130"/>
    </row>
    <row r="2" s="152" customFormat="1" ht="22.2" spans="1:10">
      <c r="A2" s="112" t="s">
        <v>107</v>
      </c>
      <c r="B2" s="112"/>
      <c r="C2" s="112"/>
      <c r="D2" s="112"/>
      <c r="E2" s="112"/>
      <c r="F2" s="112"/>
      <c r="G2" s="112"/>
      <c r="H2" s="112"/>
      <c r="I2" s="112"/>
      <c r="J2" s="112"/>
    </row>
    <row r="3" ht="24" customHeight="1" spans="2:10">
      <c r="B3" s="161"/>
      <c r="C3" s="161"/>
      <c r="D3" s="161"/>
      <c r="E3" s="161"/>
      <c r="F3" s="162"/>
      <c r="G3" s="161"/>
      <c r="H3" s="163" t="s">
        <v>2</v>
      </c>
      <c r="I3" s="163"/>
      <c r="J3" s="163"/>
    </row>
    <row r="4" ht="34" customHeight="1" spans="1:10">
      <c r="A4" s="115" t="s">
        <v>108</v>
      </c>
      <c r="B4" s="137" t="s">
        <v>4</v>
      </c>
      <c r="C4" s="138" t="s">
        <v>109</v>
      </c>
      <c r="D4" s="138" t="s">
        <v>68</v>
      </c>
      <c r="E4" s="138" t="s">
        <v>6</v>
      </c>
      <c r="F4" s="117" t="s">
        <v>69</v>
      </c>
      <c r="G4" s="118"/>
      <c r="H4" s="117" t="s">
        <v>70</v>
      </c>
      <c r="I4" s="118"/>
      <c r="J4" s="115" t="s">
        <v>71</v>
      </c>
    </row>
    <row r="5" ht="34" customHeight="1" spans="1:13">
      <c r="A5" s="115"/>
      <c r="B5" s="139"/>
      <c r="C5" s="140"/>
      <c r="D5" s="140"/>
      <c r="E5" s="140"/>
      <c r="F5" s="118" t="s">
        <v>10</v>
      </c>
      <c r="G5" s="119" t="s">
        <v>11</v>
      </c>
      <c r="H5" s="116" t="s">
        <v>10</v>
      </c>
      <c r="I5" s="119" t="s">
        <v>11</v>
      </c>
      <c r="J5" s="115"/>
      <c r="M5" s="166"/>
    </row>
    <row r="6" ht="34" customHeight="1" spans="1:13">
      <c r="A6" s="164" t="s">
        <v>110</v>
      </c>
      <c r="B6" s="122">
        <v>33895</v>
      </c>
      <c r="C6" s="122">
        <v>35000</v>
      </c>
      <c r="D6" s="122">
        <v>15775</v>
      </c>
      <c r="E6" s="122">
        <v>35000</v>
      </c>
      <c r="F6" s="122">
        <f>E6-B6</f>
        <v>1105</v>
      </c>
      <c r="G6" s="123">
        <f>F6/B6*100</f>
        <v>3.26006785661602</v>
      </c>
      <c r="H6" s="124">
        <f t="shared" ref="H6:H12" si="0">E6-C6</f>
        <v>0</v>
      </c>
      <c r="I6" s="123">
        <f>H6/C6*100</f>
        <v>0</v>
      </c>
      <c r="J6" s="167"/>
      <c r="K6" s="168"/>
      <c r="L6" s="168"/>
      <c r="M6" s="168"/>
    </row>
    <row r="7" ht="34" customHeight="1" spans="1:13">
      <c r="A7" s="141" t="s">
        <v>111</v>
      </c>
      <c r="B7" s="122">
        <v>98910</v>
      </c>
      <c r="C7" s="122">
        <v>99000</v>
      </c>
      <c r="D7" s="122">
        <v>30081</v>
      </c>
      <c r="E7" s="122">
        <v>99000</v>
      </c>
      <c r="F7" s="122">
        <f>E7-B7</f>
        <v>90</v>
      </c>
      <c r="G7" s="123">
        <f>F7/B7*100</f>
        <v>0.0909918107370337</v>
      </c>
      <c r="H7" s="124">
        <f t="shared" si="0"/>
        <v>0</v>
      </c>
      <c r="I7" s="123">
        <f>H7/C7*100</f>
        <v>0</v>
      </c>
      <c r="J7" s="167"/>
      <c r="K7" s="168"/>
      <c r="L7" s="168"/>
      <c r="M7" s="168"/>
    </row>
    <row r="8" ht="43" customHeight="1" spans="1:13">
      <c r="A8" s="141" t="s">
        <v>112</v>
      </c>
      <c r="B8" s="122">
        <f>765589</f>
        <v>765589</v>
      </c>
      <c r="C8" s="122">
        <f>1581038+300000-118579</f>
        <v>1762459</v>
      </c>
      <c r="D8" s="122">
        <v>128950</v>
      </c>
      <c r="E8" s="122">
        <f>608800-76850+27900+73100-118579+21408+437-6901</f>
        <v>529315</v>
      </c>
      <c r="F8" s="122">
        <f>E8-B8</f>
        <v>-236274</v>
      </c>
      <c r="G8" s="123">
        <f>F8/B8*100</f>
        <v>-30.8617286820997</v>
      </c>
      <c r="H8" s="124">
        <f t="shared" si="0"/>
        <v>-1233144</v>
      </c>
      <c r="I8" s="123">
        <f>H8/C8*100</f>
        <v>-69.967244628102</v>
      </c>
      <c r="J8" s="133"/>
      <c r="K8" s="169"/>
      <c r="L8" s="168"/>
      <c r="M8" s="168"/>
    </row>
    <row r="9" ht="34" customHeight="1" spans="1:13">
      <c r="A9" s="133" t="s">
        <v>113</v>
      </c>
      <c r="B9" s="122">
        <v>46061</v>
      </c>
      <c r="C9" s="122"/>
      <c r="D9" s="122"/>
      <c r="E9" s="122"/>
      <c r="F9" s="122"/>
      <c r="G9" s="123"/>
      <c r="H9" s="124">
        <f t="shared" si="0"/>
        <v>0</v>
      </c>
      <c r="I9" s="123"/>
      <c r="J9" s="133"/>
      <c r="K9" s="168"/>
      <c r="L9" s="168"/>
      <c r="M9" s="168"/>
    </row>
    <row r="10" ht="40" customHeight="1" spans="1:10">
      <c r="A10" s="133" t="s">
        <v>114</v>
      </c>
      <c r="B10" s="122">
        <v>6937</v>
      </c>
      <c r="C10" s="122"/>
      <c r="D10" s="122"/>
      <c r="E10" s="122"/>
      <c r="F10" s="122"/>
      <c r="G10" s="123"/>
      <c r="H10" s="124">
        <f t="shared" si="0"/>
        <v>0</v>
      </c>
      <c r="I10" s="123"/>
      <c r="J10" s="133"/>
    </row>
    <row r="11" ht="34" customHeight="1" spans="1:13">
      <c r="A11" s="141" t="s">
        <v>115</v>
      </c>
      <c r="B11" s="122">
        <v>3301</v>
      </c>
      <c r="C11" s="122">
        <v>2500</v>
      </c>
      <c r="D11" s="122">
        <v>1869</v>
      </c>
      <c r="E11" s="122">
        <v>2500</v>
      </c>
      <c r="F11" s="122">
        <f>E11-B11</f>
        <v>-801</v>
      </c>
      <c r="G11" s="123">
        <f>F11/B11*100</f>
        <v>-24.2653741290518</v>
      </c>
      <c r="H11" s="124">
        <f t="shared" si="0"/>
        <v>0</v>
      </c>
      <c r="I11" s="123">
        <f>H11/C11*100</f>
        <v>0</v>
      </c>
      <c r="J11" s="167"/>
      <c r="K11" s="168"/>
      <c r="L11" s="168"/>
      <c r="M11" s="168"/>
    </row>
    <row r="12" s="153" customFormat="1" ht="34" customHeight="1" spans="1:10">
      <c r="A12" s="164" t="s">
        <v>116</v>
      </c>
      <c r="B12" s="165">
        <f>SUM(B6:B8,B11)</f>
        <v>901695</v>
      </c>
      <c r="C12" s="165">
        <f>SUM(C6:C8,C11)</f>
        <v>1898959</v>
      </c>
      <c r="D12" s="165">
        <f>SUM(D6:D8,D11)</f>
        <v>176675</v>
      </c>
      <c r="E12" s="165">
        <f>SUM(E6:E8,E11)</f>
        <v>665815</v>
      </c>
      <c r="F12" s="126">
        <f>E12-B12</f>
        <v>-235880</v>
      </c>
      <c r="G12" s="127">
        <f>F12/B12*100</f>
        <v>-26.1596216015393</v>
      </c>
      <c r="H12" s="128">
        <f t="shared" si="0"/>
        <v>-1233144</v>
      </c>
      <c r="I12" s="127">
        <f>H12/C12*100</f>
        <v>-64.9378949203221</v>
      </c>
      <c r="J12" s="170"/>
    </row>
    <row r="16" spans="10:10">
      <c r="J16" s="171"/>
    </row>
    <row r="42" ht="69" customHeight="1" spans="10:10">
      <c r="J42" s="104"/>
    </row>
  </sheetData>
  <mergeCells count="10">
    <mergeCell ref="A2:J2"/>
    <mergeCell ref="H3:J3"/>
    <mergeCell ref="F4:G4"/>
    <mergeCell ref="H4:I4"/>
    <mergeCell ref="A4:A5"/>
    <mergeCell ref="B4:B5"/>
    <mergeCell ref="C4:C5"/>
    <mergeCell ref="D4:D5"/>
    <mergeCell ref="E4:E5"/>
    <mergeCell ref="J4:J5"/>
  </mergeCells>
  <pageMargins left="0.16" right="0.16" top="0.98" bottom="0.98" header="0.51" footer="0.51"/>
  <pageSetup paperSize="9" scale="76" fitToHeight="0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2"/>
  <sheetViews>
    <sheetView zoomScaleSheetLayoutView="60" workbookViewId="0">
      <selection activeCell="P14" sqref="P14"/>
    </sheetView>
  </sheetViews>
  <sheetFormatPr defaultColWidth="9" defaultRowHeight="12"/>
  <cols>
    <col min="1" max="1" width="26.3796296296296" style="111" customWidth="1"/>
    <col min="2" max="3" width="12.3796296296296" style="66" customWidth="1"/>
    <col min="4" max="4" width="14" style="66" customWidth="1"/>
    <col min="5" max="5" width="14.8796296296296" style="66" customWidth="1"/>
    <col min="6" max="6" width="12" style="66" customWidth="1"/>
    <col min="7" max="7" width="11.8796296296296" style="66" customWidth="1"/>
    <col min="8" max="8" width="11.1296296296296" style="66" customWidth="1"/>
    <col min="9" max="9" width="12.3796296296296" style="104" customWidth="1"/>
    <col min="10" max="10" width="12" style="66" customWidth="1"/>
    <col min="11" max="16384" width="9" style="66"/>
  </cols>
  <sheetData>
    <row r="1" s="66" customFormat="1" ht="27" customHeight="1" spans="1:9">
      <c r="A1" s="74" t="s">
        <v>117</v>
      </c>
      <c r="I1" s="104"/>
    </row>
    <row r="2" s="66" customFormat="1" ht="55" customHeight="1" spans="1:10">
      <c r="A2" s="112" t="s">
        <v>118</v>
      </c>
      <c r="B2" s="112"/>
      <c r="C2" s="112"/>
      <c r="D2" s="112"/>
      <c r="E2" s="112"/>
      <c r="F2" s="112"/>
      <c r="G2" s="112"/>
      <c r="H2" s="112"/>
      <c r="I2" s="112"/>
      <c r="J2" s="112"/>
    </row>
    <row r="3" s="66" customFormat="1" ht="29.25" customHeight="1" spans="1:10">
      <c r="A3" s="111"/>
      <c r="B3" s="113"/>
      <c r="C3" s="113"/>
      <c r="D3" s="113"/>
      <c r="E3" s="113"/>
      <c r="F3" s="113"/>
      <c r="G3" s="111"/>
      <c r="H3" s="111"/>
      <c r="I3" s="147" t="s">
        <v>2</v>
      </c>
      <c r="J3" s="147"/>
    </row>
    <row r="4" s="66" customFormat="1" ht="41" customHeight="1" spans="1:10">
      <c r="A4" s="114" t="s">
        <v>66</v>
      </c>
      <c r="B4" s="137" t="s">
        <v>4</v>
      </c>
      <c r="C4" s="138" t="s">
        <v>109</v>
      </c>
      <c r="D4" s="138" t="s">
        <v>68</v>
      </c>
      <c r="E4" s="138" t="s">
        <v>6</v>
      </c>
      <c r="F4" s="117" t="s">
        <v>69</v>
      </c>
      <c r="G4" s="118"/>
      <c r="H4" s="117" t="s">
        <v>70</v>
      </c>
      <c r="I4" s="118"/>
      <c r="J4" s="115" t="s">
        <v>71</v>
      </c>
    </row>
    <row r="5" s="66" customFormat="1" ht="27" customHeight="1" spans="1:10">
      <c r="A5" s="114"/>
      <c r="B5" s="139"/>
      <c r="C5" s="140"/>
      <c r="D5" s="140"/>
      <c r="E5" s="140"/>
      <c r="F5" s="118" t="s">
        <v>10</v>
      </c>
      <c r="G5" s="119" t="s">
        <v>11</v>
      </c>
      <c r="H5" s="116" t="s">
        <v>10</v>
      </c>
      <c r="I5" s="119" t="s">
        <v>11</v>
      </c>
      <c r="J5" s="115"/>
    </row>
    <row r="6" s="66" customFormat="1" ht="30" customHeight="1" spans="1:10">
      <c r="A6" s="141" t="s">
        <v>119</v>
      </c>
      <c r="B6" s="122">
        <v>14323</v>
      </c>
      <c r="C6" s="122">
        <f>B6*1.05-C8</f>
        <v>14070.15</v>
      </c>
      <c r="D6" s="122">
        <v>2300</v>
      </c>
      <c r="E6" s="122">
        <v>22077</v>
      </c>
      <c r="F6" s="122">
        <f>E6-B6</f>
        <v>7754</v>
      </c>
      <c r="G6" s="123">
        <f>F6/B6*100</f>
        <v>54.1367032046359</v>
      </c>
      <c r="H6" s="122">
        <f>E6-C6</f>
        <v>8006.85</v>
      </c>
      <c r="I6" s="123">
        <f>H6/C6*100</f>
        <v>56.9066427863242</v>
      </c>
      <c r="J6" s="148"/>
    </row>
    <row r="7" s="66" customFormat="1" ht="30" customHeight="1" spans="1:10">
      <c r="A7" s="141" t="s">
        <v>120</v>
      </c>
      <c r="B7" s="122"/>
      <c r="C7" s="122"/>
      <c r="D7" s="122"/>
      <c r="E7" s="122"/>
      <c r="F7" s="122"/>
      <c r="G7" s="123"/>
      <c r="H7" s="122"/>
      <c r="I7" s="123"/>
      <c r="J7" s="148"/>
    </row>
    <row r="8" s="66" customFormat="1" ht="30" customHeight="1" spans="1:10">
      <c r="A8" s="141" t="s">
        <v>121</v>
      </c>
      <c r="B8" s="122"/>
      <c r="C8" s="122">
        <v>969</v>
      </c>
      <c r="D8" s="122"/>
      <c r="E8" s="122">
        <v>969</v>
      </c>
      <c r="F8" s="122">
        <f>E8-B8</f>
        <v>969</v>
      </c>
      <c r="G8" s="142">
        <v>0</v>
      </c>
      <c r="H8" s="122">
        <f>E8-C8</f>
        <v>0</v>
      </c>
      <c r="I8" s="123">
        <f>H8/C8*100</f>
        <v>0</v>
      </c>
      <c r="J8" s="148"/>
    </row>
    <row r="9" s="136" customFormat="1" ht="39" customHeight="1" spans="1:11">
      <c r="A9" s="141" t="s">
        <v>122</v>
      </c>
      <c r="B9" s="122"/>
      <c r="C9" s="122"/>
      <c r="D9" s="122"/>
      <c r="E9" s="122"/>
      <c r="F9" s="122"/>
      <c r="G9" s="123"/>
      <c r="H9" s="122"/>
      <c r="I9" s="123"/>
      <c r="J9" s="148"/>
      <c r="K9" s="66"/>
    </row>
    <row r="10" s="110" customFormat="1" ht="30" customHeight="1" spans="1:11">
      <c r="A10" s="115" t="s">
        <v>123</v>
      </c>
      <c r="B10" s="126">
        <f>SUM(B6:B9)</f>
        <v>14323</v>
      </c>
      <c r="C10" s="126">
        <f>SUM(C6:C9)</f>
        <v>15039.15</v>
      </c>
      <c r="D10" s="126">
        <v>2300</v>
      </c>
      <c r="E10" s="126">
        <f>E6+E8</f>
        <v>23046</v>
      </c>
      <c r="F10" s="126">
        <f>E10-B10</f>
        <v>8723</v>
      </c>
      <c r="G10" s="127">
        <f>F10/B10*100</f>
        <v>60.9020456608252</v>
      </c>
      <c r="H10" s="126">
        <f>E10-C10</f>
        <v>8006.85</v>
      </c>
      <c r="I10" s="127">
        <f>H10/C10*100</f>
        <v>53.2400434865002</v>
      </c>
      <c r="J10" s="149"/>
      <c r="K10" s="150"/>
    </row>
    <row r="11" s="66" customFormat="1" spans="1:9">
      <c r="A11" s="111"/>
      <c r="B11" s="143"/>
      <c r="C11" s="143"/>
      <c r="D11" s="143"/>
      <c r="E11" s="143"/>
      <c r="F11" s="143"/>
      <c r="G11" s="144"/>
      <c r="H11" s="144"/>
      <c r="I11" s="104"/>
    </row>
    <row r="12" s="66" customFormat="1" spans="1:9">
      <c r="A12" s="111"/>
      <c r="B12" s="145"/>
      <c r="C12" s="145"/>
      <c r="D12" s="145"/>
      <c r="E12" s="145"/>
      <c r="F12" s="145"/>
      <c r="I12" s="135"/>
    </row>
    <row r="13" s="66" customFormat="1" spans="1:9">
      <c r="A13" s="111"/>
      <c r="B13" s="146"/>
      <c r="C13" s="146"/>
      <c r="D13" s="146"/>
      <c r="E13" s="146"/>
      <c r="F13" s="146"/>
      <c r="I13" s="104"/>
    </row>
    <row r="14" s="66" customFormat="1" spans="1:9">
      <c r="A14" s="111"/>
      <c r="B14" s="146"/>
      <c r="C14" s="146"/>
      <c r="D14" s="146"/>
      <c r="E14" s="146"/>
      <c r="F14" s="146"/>
      <c r="I14" s="104"/>
    </row>
    <row r="15" s="66" customFormat="1" spans="1:9">
      <c r="A15" s="111"/>
      <c r="I15" s="135"/>
    </row>
    <row r="16" s="66" customFormat="1" spans="1:9">
      <c r="A16" s="111"/>
      <c r="I16" s="104"/>
    </row>
    <row r="17" s="66" customFormat="1" spans="1:9">
      <c r="A17" s="111"/>
      <c r="I17" s="104"/>
    </row>
    <row r="18" s="66" customFormat="1" spans="1:9">
      <c r="A18" s="129"/>
      <c r="I18" s="104"/>
    </row>
    <row r="19" s="66" customFormat="1" spans="1:9">
      <c r="A19" s="111"/>
      <c r="I19" s="151"/>
    </row>
    <row r="20" s="66" customFormat="1" spans="1:9">
      <c r="A20" s="111"/>
      <c r="I20" s="104"/>
    </row>
    <row r="21" s="66" customFormat="1" spans="1:9">
      <c r="A21" s="111"/>
      <c r="I21" s="104"/>
    </row>
    <row r="22" s="66" customFormat="1" spans="1:9">
      <c r="A22" s="111"/>
      <c r="I22" s="104"/>
    </row>
    <row r="23" s="66" customFormat="1" spans="1:9">
      <c r="A23" s="111"/>
      <c r="I23" s="104"/>
    </row>
    <row r="24" s="66" customFormat="1" spans="1:9">
      <c r="A24" s="111"/>
      <c r="I24" s="104"/>
    </row>
    <row r="25" s="66" customFormat="1" spans="1:9">
      <c r="A25" s="111"/>
      <c r="I25" s="104"/>
    </row>
    <row r="26" s="66" customFormat="1" spans="1:9">
      <c r="A26" s="111"/>
      <c r="I26" s="104"/>
    </row>
    <row r="27" s="66" customFormat="1" spans="1:9">
      <c r="A27" s="111"/>
      <c r="I27" s="104"/>
    </row>
    <row r="28" s="66" customFormat="1" spans="1:9">
      <c r="A28" s="111"/>
      <c r="I28" s="104"/>
    </row>
    <row r="29" s="66" customFormat="1" spans="1:9">
      <c r="A29" s="111"/>
      <c r="I29" s="104"/>
    </row>
    <row r="30" s="66" customFormat="1" spans="1:9">
      <c r="A30" s="111"/>
      <c r="I30" s="104"/>
    </row>
    <row r="31" s="66" customFormat="1" spans="1:9">
      <c r="A31" s="111"/>
      <c r="I31" s="104"/>
    </row>
    <row r="32" s="66" customFormat="1" spans="1:9">
      <c r="A32" s="111"/>
      <c r="I32" s="104"/>
    </row>
    <row r="33" s="66" customFormat="1" spans="1:9">
      <c r="A33" s="111"/>
      <c r="I33" s="104"/>
    </row>
    <row r="34" s="66" customFormat="1" spans="1:9">
      <c r="A34" s="111"/>
      <c r="I34" s="104"/>
    </row>
    <row r="35" s="66" customFormat="1" spans="1:9">
      <c r="A35" s="111"/>
      <c r="I35" s="104"/>
    </row>
    <row r="36" s="66" customFormat="1" spans="1:9">
      <c r="A36" s="111"/>
      <c r="I36" s="104"/>
    </row>
    <row r="37" s="66" customFormat="1" spans="1:9">
      <c r="A37" s="111"/>
      <c r="I37" s="104"/>
    </row>
    <row r="38" s="66" customFormat="1" spans="1:9">
      <c r="A38" s="111"/>
      <c r="I38" s="104"/>
    </row>
    <row r="39" s="66" customFormat="1" spans="1:9">
      <c r="A39" s="111"/>
      <c r="I39" s="104"/>
    </row>
    <row r="40" s="66" customFormat="1" spans="1:9">
      <c r="A40" s="111"/>
      <c r="I40" s="104"/>
    </row>
    <row r="41" s="66" customFormat="1" spans="1:9">
      <c r="A41" s="111"/>
      <c r="I41" s="104"/>
    </row>
    <row r="42" s="66" customFormat="1" ht="69" customHeight="1" spans="1:9">
      <c r="A42" s="111"/>
      <c r="I42" s="104"/>
    </row>
  </sheetData>
  <mergeCells count="10">
    <mergeCell ref="A2:J2"/>
    <mergeCell ref="I3:J3"/>
    <mergeCell ref="F4:G4"/>
    <mergeCell ref="H4:I4"/>
    <mergeCell ref="A4:A5"/>
    <mergeCell ref="B4:B5"/>
    <mergeCell ref="C4:C5"/>
    <mergeCell ref="D4:D5"/>
    <mergeCell ref="E4:E5"/>
    <mergeCell ref="J4:J5"/>
  </mergeCells>
  <pageMargins left="0.2" right="0.2" top="0.98" bottom="0.98" header="0.51" footer="0.51"/>
  <pageSetup paperSize="9" scale="77" fitToHeight="0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SheetLayoutView="60" workbookViewId="0">
      <selection activeCell="A1" sqref="A1"/>
    </sheetView>
  </sheetViews>
  <sheetFormatPr defaultColWidth="9" defaultRowHeight="12"/>
  <cols>
    <col min="1" max="1" width="26.25" style="111" customWidth="1"/>
    <col min="2" max="2" width="12.8796296296296" style="66" customWidth="1"/>
    <col min="3" max="3" width="12.3796296296296" style="66" customWidth="1"/>
    <col min="4" max="4" width="14" style="66" customWidth="1"/>
    <col min="5" max="5" width="15.25" style="66" customWidth="1"/>
    <col min="6" max="6" width="12.3796296296296" style="66" customWidth="1"/>
    <col min="7" max="7" width="13.25" style="66" customWidth="1"/>
    <col min="8" max="8" width="12.8796296296296" style="66"/>
    <col min="9" max="9" width="12.75" style="66" customWidth="1"/>
    <col min="10" max="10" width="12" style="104" customWidth="1"/>
    <col min="11" max="11" width="10.25" style="66" customWidth="1"/>
    <col min="12" max="16384" width="9" style="66"/>
  </cols>
  <sheetData>
    <row r="1" s="109" customFormat="1" ht="27" customHeight="1" spans="1:10">
      <c r="A1" s="74" t="s">
        <v>124</v>
      </c>
      <c r="J1" s="130"/>
    </row>
    <row r="2" ht="33" customHeight="1" spans="1:10">
      <c r="A2" s="112" t="s">
        <v>125</v>
      </c>
      <c r="B2" s="112"/>
      <c r="C2" s="112"/>
      <c r="D2" s="112"/>
      <c r="E2" s="112"/>
      <c r="F2" s="112"/>
      <c r="G2" s="112"/>
      <c r="H2" s="112"/>
      <c r="I2" s="112"/>
      <c r="J2" s="112"/>
    </row>
    <row r="3" ht="18" customHeight="1" spans="2:10">
      <c r="B3" s="113"/>
      <c r="C3" s="113"/>
      <c r="D3" s="113"/>
      <c r="E3" s="113"/>
      <c r="F3" s="113"/>
      <c r="G3" s="113"/>
      <c r="H3" s="111"/>
      <c r="I3" s="111"/>
      <c r="J3" s="131" t="s">
        <v>2</v>
      </c>
    </row>
    <row r="4" ht="33" customHeight="1" spans="1:10">
      <c r="A4" s="114" t="s">
        <v>66</v>
      </c>
      <c r="B4" s="115" t="s">
        <v>4</v>
      </c>
      <c r="C4" s="116" t="s">
        <v>109</v>
      </c>
      <c r="D4" s="116" t="s">
        <v>68</v>
      </c>
      <c r="E4" s="116" t="s">
        <v>6</v>
      </c>
      <c r="F4" s="117" t="s">
        <v>69</v>
      </c>
      <c r="G4" s="118"/>
      <c r="H4" s="117" t="s">
        <v>70</v>
      </c>
      <c r="I4" s="118"/>
      <c r="J4" s="132" t="s">
        <v>71</v>
      </c>
    </row>
    <row r="5" ht="25.5" customHeight="1" spans="1:10">
      <c r="A5" s="114"/>
      <c r="B5" s="115"/>
      <c r="C5" s="116"/>
      <c r="D5" s="116"/>
      <c r="E5" s="116"/>
      <c r="F5" s="118" t="s">
        <v>10</v>
      </c>
      <c r="G5" s="119" t="s">
        <v>11</v>
      </c>
      <c r="H5" s="116" t="s">
        <v>10</v>
      </c>
      <c r="I5" s="119" t="s">
        <v>11</v>
      </c>
      <c r="J5" s="132"/>
    </row>
    <row r="6" s="66" customFormat="1" ht="35" customHeight="1" spans="1:10">
      <c r="A6" s="120" t="s">
        <v>126</v>
      </c>
      <c r="B6" s="121">
        <v>9035</v>
      </c>
      <c r="C6" s="121">
        <v>10082</v>
      </c>
      <c r="D6" s="121">
        <v>4445</v>
      </c>
      <c r="E6" s="121">
        <v>9896</v>
      </c>
      <c r="F6" s="122">
        <f t="shared" ref="F6:F9" si="0">E6-B6</f>
        <v>861</v>
      </c>
      <c r="G6" s="123">
        <f>F6/B6*100</f>
        <v>9.52960708356392</v>
      </c>
      <c r="H6" s="124">
        <f t="shared" ref="H6:H9" si="1">E6-C6</f>
        <v>-186</v>
      </c>
      <c r="I6" s="123">
        <f>H6/C6*100</f>
        <v>-1.84487204919659</v>
      </c>
      <c r="J6" s="133"/>
    </row>
    <row r="7" s="66" customFormat="1" ht="34" customHeight="1" spans="1:10">
      <c r="A7" s="120" t="s">
        <v>127</v>
      </c>
      <c r="B7" s="121"/>
      <c r="C7" s="121"/>
      <c r="D7" s="121"/>
      <c r="E7" s="121"/>
      <c r="F7" s="122">
        <f t="shared" si="0"/>
        <v>0</v>
      </c>
      <c r="G7" s="123"/>
      <c r="H7" s="124">
        <f t="shared" si="1"/>
        <v>0</v>
      </c>
      <c r="I7" s="123"/>
      <c r="J7" s="133"/>
    </row>
    <row r="8" s="66" customFormat="1" ht="31" customHeight="1" spans="1:10">
      <c r="A8" s="120" t="s">
        <v>128</v>
      </c>
      <c r="B8" s="121">
        <v>0</v>
      </c>
      <c r="C8" s="121"/>
      <c r="D8" s="121"/>
      <c r="E8" s="121"/>
      <c r="F8" s="122">
        <f t="shared" si="0"/>
        <v>0</v>
      </c>
      <c r="G8" s="123"/>
      <c r="H8" s="124">
        <f t="shared" si="1"/>
        <v>0</v>
      </c>
      <c r="I8" s="123"/>
      <c r="J8" s="133"/>
    </row>
    <row r="9" s="110" customFormat="1" ht="28" customHeight="1" spans="1:10">
      <c r="A9" s="115" t="s">
        <v>123</v>
      </c>
      <c r="B9" s="125">
        <f>SUM(B6:B8)</f>
        <v>9035</v>
      </c>
      <c r="C9" s="125">
        <f>SUM(C6:C8)</f>
        <v>10082</v>
      </c>
      <c r="D9" s="125">
        <f>SUM(D6:D8)</f>
        <v>4445</v>
      </c>
      <c r="E9" s="125">
        <v>9869</v>
      </c>
      <c r="F9" s="126">
        <f t="shared" si="0"/>
        <v>834</v>
      </c>
      <c r="G9" s="127">
        <f>F9/B9*100</f>
        <v>9.23076923076923</v>
      </c>
      <c r="H9" s="128">
        <f t="shared" si="1"/>
        <v>-213</v>
      </c>
      <c r="I9" s="127">
        <f>H9/C9*100</f>
        <v>-2.11267605633803</v>
      </c>
      <c r="J9" s="134"/>
    </row>
    <row r="10" spans="10:10">
      <c r="J10" s="135"/>
    </row>
    <row r="13" spans="1:1">
      <c r="A13" s="129"/>
    </row>
  </sheetData>
  <mergeCells count="9">
    <mergeCell ref="A2:J2"/>
    <mergeCell ref="F4:G4"/>
    <mergeCell ref="H4:I4"/>
    <mergeCell ref="A4:A5"/>
    <mergeCell ref="B4:B5"/>
    <mergeCell ref="C4:C5"/>
    <mergeCell ref="D4:D5"/>
    <mergeCell ref="E4:E5"/>
    <mergeCell ref="J4:J5"/>
  </mergeCells>
  <pageMargins left="0.75" right="0.16" top="0.98" bottom="0.98" header="0.51" footer="0.51"/>
  <pageSetup paperSize="9" scale="68" fitToHeight="0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pageSetUpPr fitToPage="1"/>
  </sheetPr>
  <dimension ref="A1:R542"/>
  <sheetViews>
    <sheetView zoomScale="80" zoomScaleNormal="80" topLeftCell="A522" workbookViewId="0">
      <selection activeCell="P13" sqref="P13"/>
    </sheetView>
  </sheetViews>
  <sheetFormatPr defaultColWidth="9" defaultRowHeight="30" customHeight="1"/>
  <cols>
    <col min="1" max="1" width="8.12962962962963" style="69" customWidth="1"/>
    <col min="2" max="3" width="8.12962962962963" style="67" customWidth="1"/>
    <col min="4" max="5" width="8.33333333333333" style="70" customWidth="1"/>
    <col min="6" max="6" width="40" style="70" customWidth="1"/>
    <col min="7" max="7" width="16.25" style="71" customWidth="1"/>
    <col min="8" max="11" width="16.25" style="72" customWidth="1"/>
    <col min="12" max="12" width="16.1296296296296" style="72" customWidth="1"/>
    <col min="13" max="13" width="20.3796296296296" style="72" customWidth="1"/>
    <col min="14" max="14" width="21.5" style="73"/>
    <col min="15" max="15" width="9" style="67"/>
    <col min="16" max="16" width="21.5" style="73"/>
    <col min="17" max="17" width="21.5" style="73" customWidth="1"/>
    <col min="18" max="18" width="17.1296296296296" style="73"/>
    <col min="19" max="16384" width="9" style="67"/>
  </cols>
  <sheetData>
    <row r="1" s="66" customFormat="1" ht="27" customHeight="1" spans="1:10">
      <c r="A1" s="74" t="s">
        <v>129</v>
      </c>
      <c r="J1" s="104"/>
    </row>
    <row r="2" s="67" customFormat="1" ht="45" customHeight="1" spans="1:18">
      <c r="A2" s="75" t="s">
        <v>130</v>
      </c>
      <c r="B2" s="75"/>
      <c r="C2" s="75"/>
      <c r="D2" s="76"/>
      <c r="E2" s="76"/>
      <c r="F2" s="76"/>
      <c r="G2" s="77"/>
      <c r="H2" s="77"/>
      <c r="I2" s="77"/>
      <c r="J2" s="77"/>
      <c r="K2" s="77"/>
      <c r="L2" s="105"/>
      <c r="M2" s="72"/>
      <c r="N2" s="73"/>
      <c r="P2" s="73"/>
      <c r="Q2" s="73"/>
      <c r="R2" s="73"/>
    </row>
    <row r="3" s="68" customFormat="1" ht="22" customHeight="1" spans="1:18">
      <c r="A3" s="78" t="s">
        <v>2</v>
      </c>
      <c r="B3" s="78"/>
      <c r="C3" s="78"/>
      <c r="D3" s="79"/>
      <c r="E3" s="80"/>
      <c r="F3" s="80"/>
      <c r="G3" s="81"/>
      <c r="H3" s="81"/>
      <c r="I3" s="81"/>
      <c r="J3" s="81"/>
      <c r="K3" s="81"/>
      <c r="L3" s="81"/>
      <c r="M3" s="106"/>
      <c r="N3" s="107"/>
      <c r="P3" s="107"/>
      <c r="Q3" s="107"/>
      <c r="R3" s="107"/>
    </row>
    <row r="4" s="67" customFormat="1" customHeight="1" spans="1:18">
      <c r="A4" s="82" t="s">
        <v>131</v>
      </c>
      <c r="B4" s="82"/>
      <c r="C4" s="82"/>
      <c r="D4" s="83" t="s">
        <v>132</v>
      </c>
      <c r="E4" s="84"/>
      <c r="F4" s="85"/>
      <c r="G4" s="86" t="s">
        <v>133</v>
      </c>
      <c r="H4" s="86"/>
      <c r="I4" s="86"/>
      <c r="J4" s="86"/>
      <c r="K4" s="86"/>
      <c r="L4" s="108"/>
      <c r="M4" s="72"/>
      <c r="N4" s="73"/>
      <c r="P4" s="73"/>
      <c r="Q4" s="73"/>
      <c r="R4" s="73"/>
    </row>
    <row r="5" s="67" customFormat="1" customHeight="1" spans="1:18">
      <c r="A5" s="82"/>
      <c r="B5" s="82"/>
      <c r="C5" s="82"/>
      <c r="D5" s="87"/>
      <c r="E5" s="88"/>
      <c r="F5" s="89"/>
      <c r="G5" s="86" t="s">
        <v>134</v>
      </c>
      <c r="H5" s="86" t="s">
        <v>135</v>
      </c>
      <c r="I5" s="86"/>
      <c r="J5" s="86" t="s">
        <v>136</v>
      </c>
      <c r="K5" s="86"/>
      <c r="L5" s="108"/>
      <c r="M5" s="72"/>
      <c r="N5" s="73"/>
      <c r="P5" s="73"/>
      <c r="Q5" s="73"/>
      <c r="R5" s="73"/>
    </row>
    <row r="6" s="67" customFormat="1" customHeight="1" spans="1:18">
      <c r="A6" s="82" t="s">
        <v>137</v>
      </c>
      <c r="B6" s="82" t="s">
        <v>138</v>
      </c>
      <c r="C6" s="82" t="s">
        <v>139</v>
      </c>
      <c r="D6" s="90"/>
      <c r="E6" s="91"/>
      <c r="F6" s="92"/>
      <c r="G6" s="86"/>
      <c r="H6" s="86" t="s">
        <v>140</v>
      </c>
      <c r="I6" s="86" t="s">
        <v>141</v>
      </c>
      <c r="J6" s="86" t="s">
        <v>142</v>
      </c>
      <c r="K6" s="86" t="s">
        <v>143</v>
      </c>
      <c r="L6" s="108"/>
      <c r="M6" s="72"/>
      <c r="N6" s="73"/>
      <c r="P6" s="73"/>
      <c r="Q6" s="73"/>
      <c r="R6" s="73"/>
    </row>
    <row r="7" s="67" customFormat="1" ht="24" customHeight="1" spans="1:18">
      <c r="A7" s="93" t="s">
        <v>144</v>
      </c>
      <c r="B7" s="82"/>
      <c r="C7" s="82"/>
      <c r="D7" s="90"/>
      <c r="E7" s="91"/>
      <c r="F7" s="92"/>
      <c r="G7" s="94">
        <f t="shared" ref="G7:K7" si="0">G8+G134+G142+G170+G202+G225+G260+G341+G387+G396+G415+G454+G463+G468+G476+G488+G499+G505+G523+G525+G530+G537+G540</f>
        <v>-162791.5794204</v>
      </c>
      <c r="H7" s="94">
        <f t="shared" si="0"/>
        <v>59022.5304038</v>
      </c>
      <c r="I7" s="94">
        <f t="shared" si="0"/>
        <v>-221814.1098242</v>
      </c>
      <c r="J7" s="94">
        <f t="shared" si="0"/>
        <v>299568.697602</v>
      </c>
      <c r="K7" s="94">
        <f t="shared" si="0"/>
        <v>-299568.697602</v>
      </c>
      <c r="L7" s="108"/>
      <c r="M7" s="72"/>
      <c r="N7" s="73"/>
      <c r="P7" s="73"/>
      <c r="Q7" s="73"/>
      <c r="R7" s="73"/>
    </row>
    <row r="8" s="67" customFormat="1" ht="26" customHeight="1" spans="1:14">
      <c r="A8" s="95" t="s">
        <v>145</v>
      </c>
      <c r="B8" s="96"/>
      <c r="C8" s="96"/>
      <c r="D8" s="97" t="s">
        <v>146</v>
      </c>
      <c r="E8" s="98"/>
      <c r="F8" s="99"/>
      <c r="G8" s="94">
        <f t="shared" ref="G8:G71" si="1">H8+I8+J8+K8</f>
        <v>-34303.2027123</v>
      </c>
      <c r="H8" s="100">
        <v>13347.5894263</v>
      </c>
      <c r="I8" s="100">
        <v>-28013.2226366</v>
      </c>
      <c r="J8" s="100">
        <v>8580.480273</v>
      </c>
      <c r="K8" s="100">
        <v>-28218.049775</v>
      </c>
      <c r="L8" s="72"/>
      <c r="M8" s="72"/>
      <c r="N8" s="73"/>
    </row>
    <row r="9" s="67" customFormat="1" ht="26" customHeight="1" spans="1:18">
      <c r="A9" s="95" t="s">
        <v>145</v>
      </c>
      <c r="B9" s="96" t="s">
        <v>147</v>
      </c>
      <c r="C9" s="96"/>
      <c r="D9" s="101"/>
      <c r="E9" s="102" t="s">
        <v>148</v>
      </c>
      <c r="F9" s="99"/>
      <c r="G9" s="94">
        <f t="shared" si="1"/>
        <v>-203.626655</v>
      </c>
      <c r="H9" s="100">
        <v>0</v>
      </c>
      <c r="I9" s="100">
        <v>-235.370755</v>
      </c>
      <c r="J9" s="100">
        <v>34.9441</v>
      </c>
      <c r="K9" s="100">
        <v>-3.2</v>
      </c>
      <c r="L9" s="72"/>
      <c r="M9" s="72"/>
      <c r="N9" s="73"/>
      <c r="P9" s="73"/>
      <c r="Q9" s="73"/>
      <c r="R9" s="73"/>
    </row>
    <row r="10" s="67" customFormat="1" ht="26" customHeight="1" spans="1:18">
      <c r="A10" s="95" t="s">
        <v>145</v>
      </c>
      <c r="B10" s="96" t="s">
        <v>147</v>
      </c>
      <c r="C10" s="96" t="s">
        <v>147</v>
      </c>
      <c r="D10" s="101"/>
      <c r="E10" s="98"/>
      <c r="F10" s="99" t="s">
        <v>149</v>
      </c>
      <c r="G10" s="94">
        <f t="shared" si="1"/>
        <v>-0.2739</v>
      </c>
      <c r="H10" s="100">
        <v>0</v>
      </c>
      <c r="I10" s="100">
        <v>-11.018</v>
      </c>
      <c r="J10" s="100">
        <v>13.9441</v>
      </c>
      <c r="K10" s="100">
        <v>-3.2</v>
      </c>
      <c r="L10" s="72"/>
      <c r="M10" s="72"/>
      <c r="N10" s="73"/>
      <c r="P10" s="73"/>
      <c r="Q10" s="73"/>
      <c r="R10" s="73"/>
    </row>
    <row r="11" s="67" customFormat="1" ht="26" customHeight="1" spans="1:18">
      <c r="A11" s="95" t="s">
        <v>145</v>
      </c>
      <c r="B11" s="96" t="s">
        <v>147</v>
      </c>
      <c r="C11" s="96" t="s">
        <v>150</v>
      </c>
      <c r="D11" s="101"/>
      <c r="E11" s="98"/>
      <c r="F11" s="99" t="s">
        <v>151</v>
      </c>
      <c r="G11" s="94">
        <f t="shared" si="1"/>
        <v>-91.2</v>
      </c>
      <c r="H11" s="100">
        <v>0</v>
      </c>
      <c r="I11" s="100">
        <v>-91.2</v>
      </c>
      <c r="J11" s="100">
        <v>0</v>
      </c>
      <c r="K11" s="100">
        <v>0</v>
      </c>
      <c r="L11" s="72"/>
      <c r="M11" s="72"/>
      <c r="N11" s="73"/>
      <c r="P11" s="73"/>
      <c r="Q11" s="73"/>
      <c r="R11" s="73"/>
    </row>
    <row r="12" s="67" customFormat="1" ht="26" customHeight="1" spans="1:18">
      <c r="A12" s="95" t="s">
        <v>145</v>
      </c>
      <c r="B12" s="96" t="s">
        <v>147</v>
      </c>
      <c r="C12" s="96" t="s">
        <v>152</v>
      </c>
      <c r="D12" s="101"/>
      <c r="E12" s="98"/>
      <c r="F12" s="99" t="s">
        <v>153</v>
      </c>
      <c r="G12" s="94">
        <f t="shared" si="1"/>
        <v>-9.214085</v>
      </c>
      <c r="H12" s="100">
        <v>0</v>
      </c>
      <c r="I12" s="100">
        <v>-9.214085</v>
      </c>
      <c r="J12" s="100">
        <v>0</v>
      </c>
      <c r="K12" s="100">
        <v>0</v>
      </c>
      <c r="L12" s="72"/>
      <c r="M12" s="72"/>
      <c r="N12" s="73"/>
      <c r="P12" s="73"/>
      <c r="Q12" s="73"/>
      <c r="R12" s="73"/>
    </row>
    <row r="13" s="67" customFormat="1" ht="26" customHeight="1" spans="1:18">
      <c r="A13" s="95" t="s">
        <v>145</v>
      </c>
      <c r="B13" s="96" t="s">
        <v>147</v>
      </c>
      <c r="C13" s="96" t="s">
        <v>154</v>
      </c>
      <c r="D13" s="101"/>
      <c r="E13" s="98"/>
      <c r="F13" s="99" t="s">
        <v>155</v>
      </c>
      <c r="G13" s="94">
        <f t="shared" si="1"/>
        <v>-90.73867</v>
      </c>
      <c r="H13" s="100">
        <v>0</v>
      </c>
      <c r="I13" s="100">
        <v>-90.73867</v>
      </c>
      <c r="J13" s="100">
        <v>0</v>
      </c>
      <c r="K13" s="100">
        <v>0</v>
      </c>
      <c r="L13" s="72"/>
      <c r="M13" s="72"/>
      <c r="N13" s="73"/>
      <c r="P13" s="73"/>
      <c r="Q13" s="73"/>
      <c r="R13" s="73"/>
    </row>
    <row r="14" s="67" customFormat="1" ht="26" customHeight="1" spans="1:18">
      <c r="A14" s="95" t="s">
        <v>145</v>
      </c>
      <c r="B14" s="96" t="s">
        <v>147</v>
      </c>
      <c r="C14" s="96" t="s">
        <v>156</v>
      </c>
      <c r="D14" s="101"/>
      <c r="E14" s="102"/>
      <c r="F14" s="99" t="s">
        <v>157</v>
      </c>
      <c r="G14" s="94">
        <f t="shared" si="1"/>
        <v>-12.2</v>
      </c>
      <c r="H14" s="100">
        <v>0</v>
      </c>
      <c r="I14" s="100">
        <v>-33.2</v>
      </c>
      <c r="J14" s="100">
        <v>21</v>
      </c>
      <c r="K14" s="100">
        <v>0</v>
      </c>
      <c r="L14" s="72"/>
      <c r="M14" s="72"/>
      <c r="N14" s="73"/>
      <c r="P14" s="73"/>
      <c r="Q14" s="73"/>
      <c r="R14" s="73"/>
    </row>
    <row r="15" s="67" customFormat="1" ht="26" customHeight="1" spans="1:18">
      <c r="A15" s="95" t="s">
        <v>145</v>
      </c>
      <c r="B15" s="96" t="s">
        <v>150</v>
      </c>
      <c r="C15" s="96"/>
      <c r="D15" s="101"/>
      <c r="E15" s="98" t="s">
        <v>158</v>
      </c>
      <c r="F15" s="99"/>
      <c r="G15" s="94">
        <f t="shared" si="1"/>
        <v>-161.05252</v>
      </c>
      <c r="H15" s="100">
        <v>1.15</v>
      </c>
      <c r="I15" s="100">
        <v>-181.12242</v>
      </c>
      <c r="J15" s="100">
        <v>18.9199</v>
      </c>
      <c r="K15" s="100">
        <v>0</v>
      </c>
      <c r="L15" s="72"/>
      <c r="M15" s="72"/>
      <c r="N15" s="73"/>
      <c r="P15" s="73"/>
      <c r="Q15" s="73"/>
      <c r="R15" s="73"/>
    </row>
    <row r="16" s="67" customFormat="1" ht="26" customHeight="1" spans="1:18">
      <c r="A16" s="95" t="s">
        <v>145</v>
      </c>
      <c r="B16" s="96" t="s">
        <v>150</v>
      </c>
      <c r="C16" s="96" t="s">
        <v>147</v>
      </c>
      <c r="D16" s="101"/>
      <c r="E16" s="98"/>
      <c r="F16" s="99" t="s">
        <v>149</v>
      </c>
      <c r="G16" s="94">
        <f t="shared" si="1"/>
        <v>3.4089</v>
      </c>
      <c r="H16" s="100">
        <v>1.15</v>
      </c>
      <c r="I16" s="100">
        <v>-10.23</v>
      </c>
      <c r="J16" s="100">
        <v>12.4889</v>
      </c>
      <c r="K16" s="100">
        <v>0</v>
      </c>
      <c r="L16" s="72"/>
      <c r="M16" s="72"/>
      <c r="N16" s="73"/>
      <c r="P16" s="73"/>
      <c r="Q16" s="73"/>
      <c r="R16" s="73"/>
    </row>
    <row r="17" s="67" customFormat="1" ht="26" customHeight="1" spans="1:18">
      <c r="A17" s="95" t="s">
        <v>145</v>
      </c>
      <c r="B17" s="96" t="s">
        <v>150</v>
      </c>
      <c r="C17" s="96" t="s">
        <v>150</v>
      </c>
      <c r="D17" s="101"/>
      <c r="E17" s="98"/>
      <c r="F17" s="99" t="s">
        <v>151</v>
      </c>
      <c r="G17" s="94">
        <f t="shared" si="1"/>
        <v>-150.35522</v>
      </c>
      <c r="H17" s="100">
        <v>0</v>
      </c>
      <c r="I17" s="100">
        <v>-150.35522</v>
      </c>
      <c r="J17" s="100">
        <v>0</v>
      </c>
      <c r="K17" s="100">
        <v>0</v>
      </c>
      <c r="L17" s="72"/>
      <c r="M17" s="72"/>
      <c r="N17" s="73"/>
      <c r="P17" s="73"/>
      <c r="Q17" s="73"/>
      <c r="R17" s="73"/>
    </row>
    <row r="18" s="67" customFormat="1" ht="26" customHeight="1" spans="1:18">
      <c r="A18" s="95" t="s">
        <v>145</v>
      </c>
      <c r="B18" s="96" t="s">
        <v>150</v>
      </c>
      <c r="C18" s="96" t="s">
        <v>152</v>
      </c>
      <c r="D18" s="101"/>
      <c r="E18" s="98"/>
      <c r="F18" s="99" t="s">
        <v>159</v>
      </c>
      <c r="G18" s="94">
        <f t="shared" si="1"/>
        <v>-12.7924</v>
      </c>
      <c r="H18" s="100">
        <v>0</v>
      </c>
      <c r="I18" s="100">
        <v>-12.7924</v>
      </c>
      <c r="J18" s="100">
        <v>0</v>
      </c>
      <c r="K18" s="100">
        <v>0</v>
      </c>
      <c r="L18" s="72"/>
      <c r="M18" s="72"/>
      <c r="N18" s="73"/>
      <c r="P18" s="73"/>
      <c r="Q18" s="73"/>
      <c r="R18" s="73"/>
    </row>
    <row r="19" s="67" customFormat="1" ht="26" customHeight="1" spans="1:18">
      <c r="A19" s="95" t="s">
        <v>145</v>
      </c>
      <c r="B19" s="96" t="s">
        <v>150</v>
      </c>
      <c r="C19" s="96" t="s">
        <v>156</v>
      </c>
      <c r="D19" s="101"/>
      <c r="E19" s="102"/>
      <c r="F19" s="99" t="s">
        <v>160</v>
      </c>
      <c r="G19" s="94">
        <f t="shared" si="1"/>
        <v>-1.3138</v>
      </c>
      <c r="H19" s="100">
        <v>0</v>
      </c>
      <c r="I19" s="100">
        <v>-7.7448</v>
      </c>
      <c r="J19" s="100">
        <v>6.431</v>
      </c>
      <c r="K19" s="100">
        <v>0</v>
      </c>
      <c r="L19" s="72"/>
      <c r="M19" s="72"/>
      <c r="N19" s="73"/>
      <c r="P19" s="73"/>
      <c r="Q19" s="73"/>
      <c r="R19" s="73"/>
    </row>
    <row r="20" s="67" customFormat="1" ht="26" customHeight="1" spans="1:18">
      <c r="A20" s="95" t="s">
        <v>145</v>
      </c>
      <c r="B20" s="96" t="s">
        <v>161</v>
      </c>
      <c r="C20" s="96"/>
      <c r="D20" s="101"/>
      <c r="E20" s="98" t="s">
        <v>162</v>
      </c>
      <c r="F20" s="99"/>
      <c r="G20" s="94">
        <f t="shared" si="1"/>
        <v>-8775.4972023</v>
      </c>
      <c r="H20" s="100">
        <v>299.2833103</v>
      </c>
      <c r="I20" s="100">
        <v>-9902.6452426</v>
      </c>
      <c r="J20" s="100">
        <v>1681.44528</v>
      </c>
      <c r="K20" s="100">
        <v>-853.58055</v>
      </c>
      <c r="L20" s="72"/>
      <c r="M20" s="72"/>
      <c r="N20" s="73"/>
      <c r="P20" s="73"/>
      <c r="Q20" s="73"/>
      <c r="R20" s="73"/>
    </row>
    <row r="21" s="67" customFormat="1" ht="26" customHeight="1" spans="1:18">
      <c r="A21" s="95" t="s">
        <v>145</v>
      </c>
      <c r="B21" s="96" t="s">
        <v>161</v>
      </c>
      <c r="C21" s="96" t="s">
        <v>147</v>
      </c>
      <c r="D21" s="101"/>
      <c r="E21" s="98"/>
      <c r="F21" s="99" t="s">
        <v>149</v>
      </c>
      <c r="G21" s="94">
        <f t="shared" si="1"/>
        <v>-633.3714147</v>
      </c>
      <c r="H21" s="100">
        <v>205.8827453</v>
      </c>
      <c r="I21" s="100">
        <v>-1286.809058</v>
      </c>
      <c r="J21" s="100">
        <v>498.020224</v>
      </c>
      <c r="K21" s="100">
        <v>-50.465326</v>
      </c>
      <c r="L21" s="72"/>
      <c r="M21" s="72"/>
      <c r="N21" s="73"/>
      <c r="P21" s="73"/>
      <c r="Q21" s="73"/>
      <c r="R21" s="73"/>
    </row>
    <row r="22" s="67" customFormat="1" ht="26" customHeight="1" spans="1:18">
      <c r="A22" s="95" t="s">
        <v>145</v>
      </c>
      <c r="B22" s="96" t="s">
        <v>161</v>
      </c>
      <c r="C22" s="96" t="s">
        <v>150</v>
      </c>
      <c r="D22" s="101"/>
      <c r="E22" s="98"/>
      <c r="F22" s="99" t="s">
        <v>151</v>
      </c>
      <c r="G22" s="94">
        <f t="shared" si="1"/>
        <v>-6392.1345666</v>
      </c>
      <c r="H22" s="100">
        <v>38</v>
      </c>
      <c r="I22" s="100">
        <v>-6371.9291326</v>
      </c>
      <c r="J22" s="100">
        <v>587.022104</v>
      </c>
      <c r="K22" s="100">
        <v>-645.227538</v>
      </c>
      <c r="L22" s="72"/>
      <c r="M22" s="72"/>
      <c r="N22" s="73"/>
      <c r="P22" s="73"/>
      <c r="Q22" s="73"/>
      <c r="R22" s="73"/>
    </row>
    <row r="23" s="67" customFormat="1" ht="26" customHeight="1" spans="1:18">
      <c r="A23" s="95" t="s">
        <v>145</v>
      </c>
      <c r="B23" s="96" t="s">
        <v>161</v>
      </c>
      <c r="C23" s="96" t="s">
        <v>163</v>
      </c>
      <c r="D23" s="101"/>
      <c r="E23" s="98"/>
      <c r="F23" s="99" t="s">
        <v>164</v>
      </c>
      <c r="G23" s="94">
        <f t="shared" si="1"/>
        <v>40.046804</v>
      </c>
      <c r="H23" s="100">
        <v>34.800565</v>
      </c>
      <c r="I23" s="100">
        <v>-281.334584</v>
      </c>
      <c r="J23" s="100">
        <v>309.77048</v>
      </c>
      <c r="K23" s="100">
        <v>-23.189657</v>
      </c>
      <c r="L23" s="72"/>
      <c r="M23" s="72"/>
      <c r="N23" s="73"/>
      <c r="P23" s="73"/>
      <c r="Q23" s="73"/>
      <c r="R23" s="73"/>
    </row>
    <row r="24" s="67" customFormat="1" ht="26" customHeight="1" spans="1:18">
      <c r="A24" s="95" t="s">
        <v>145</v>
      </c>
      <c r="B24" s="96" t="s">
        <v>161</v>
      </c>
      <c r="C24" s="96" t="s">
        <v>156</v>
      </c>
      <c r="D24" s="101"/>
      <c r="E24" s="98"/>
      <c r="F24" s="99" t="s">
        <v>165</v>
      </c>
      <c r="G24" s="94">
        <f t="shared" si="1"/>
        <v>-1790.038025</v>
      </c>
      <c r="H24" s="100">
        <v>20.6</v>
      </c>
      <c r="I24" s="100">
        <v>-1962.572468</v>
      </c>
      <c r="J24" s="100">
        <v>286.632472</v>
      </c>
      <c r="K24" s="100">
        <v>-134.698029</v>
      </c>
      <c r="L24" s="72"/>
      <c r="M24" s="72"/>
      <c r="N24" s="73"/>
      <c r="P24" s="73"/>
      <c r="Q24" s="73"/>
      <c r="R24" s="73"/>
    </row>
    <row r="25" s="67" customFormat="1" ht="26" customHeight="1" spans="1:18">
      <c r="A25" s="95" t="s">
        <v>145</v>
      </c>
      <c r="B25" s="96" t="s">
        <v>152</v>
      </c>
      <c r="C25" s="96"/>
      <c r="D25" s="101"/>
      <c r="E25" s="102" t="s">
        <v>166</v>
      </c>
      <c r="F25" s="99"/>
      <c r="G25" s="94">
        <f t="shared" si="1"/>
        <v>-141.3006</v>
      </c>
      <c r="H25" s="100">
        <v>0</v>
      </c>
      <c r="I25" s="100">
        <v>-132.9606</v>
      </c>
      <c r="J25" s="100">
        <v>4.45</v>
      </c>
      <c r="K25" s="100">
        <v>-12.79</v>
      </c>
      <c r="L25" s="72"/>
      <c r="M25" s="72"/>
      <c r="N25" s="73"/>
      <c r="P25" s="73"/>
      <c r="Q25" s="73"/>
      <c r="R25" s="73"/>
    </row>
    <row r="26" s="67" customFormat="1" ht="26" customHeight="1" spans="1:18">
      <c r="A26" s="95" t="s">
        <v>145</v>
      </c>
      <c r="B26" s="96" t="s">
        <v>152</v>
      </c>
      <c r="C26" s="96" t="s">
        <v>147</v>
      </c>
      <c r="D26" s="101"/>
      <c r="E26" s="98"/>
      <c r="F26" s="99" t="s">
        <v>149</v>
      </c>
      <c r="G26" s="94">
        <f t="shared" si="1"/>
        <v>-9.182</v>
      </c>
      <c r="H26" s="100">
        <v>0</v>
      </c>
      <c r="I26" s="100">
        <v>-9.182</v>
      </c>
      <c r="J26" s="100">
        <v>0</v>
      </c>
      <c r="K26" s="100">
        <v>0</v>
      </c>
      <c r="L26" s="72"/>
      <c r="M26" s="72"/>
      <c r="N26" s="73"/>
      <c r="P26" s="73"/>
      <c r="Q26" s="73"/>
      <c r="R26" s="73"/>
    </row>
    <row r="27" s="67" customFormat="1" ht="26" customHeight="1" spans="1:18">
      <c r="A27" s="95" t="s">
        <v>145</v>
      </c>
      <c r="B27" s="96" t="s">
        <v>152</v>
      </c>
      <c r="C27" s="96" t="s">
        <v>150</v>
      </c>
      <c r="D27" s="101"/>
      <c r="E27" s="98"/>
      <c r="F27" s="99" t="s">
        <v>151</v>
      </c>
      <c r="G27" s="94">
        <f t="shared" si="1"/>
        <v>0</v>
      </c>
      <c r="H27" s="100">
        <v>0</v>
      </c>
      <c r="I27" s="100">
        <v>0</v>
      </c>
      <c r="J27" s="100">
        <v>0</v>
      </c>
      <c r="K27" s="100">
        <v>0</v>
      </c>
      <c r="L27" s="72"/>
      <c r="M27" s="72"/>
      <c r="N27" s="73"/>
      <c r="P27" s="73"/>
      <c r="Q27" s="73"/>
      <c r="R27" s="73"/>
    </row>
    <row r="28" s="67" customFormat="1" ht="26" customHeight="1" spans="1:18">
      <c r="A28" s="95" t="s">
        <v>145</v>
      </c>
      <c r="B28" s="96" t="s">
        <v>152</v>
      </c>
      <c r="C28" s="96" t="s">
        <v>152</v>
      </c>
      <c r="D28" s="101"/>
      <c r="E28" s="98"/>
      <c r="F28" s="99" t="s">
        <v>167</v>
      </c>
      <c r="G28" s="94">
        <f t="shared" si="1"/>
        <v>0</v>
      </c>
      <c r="H28" s="100">
        <v>0</v>
      </c>
      <c r="I28" s="100">
        <v>0</v>
      </c>
      <c r="J28" s="100">
        <v>0</v>
      </c>
      <c r="K28" s="100">
        <v>0</v>
      </c>
      <c r="L28" s="72"/>
      <c r="M28" s="72"/>
      <c r="N28" s="73"/>
      <c r="P28" s="73"/>
      <c r="Q28" s="73"/>
      <c r="R28" s="73"/>
    </row>
    <row r="29" s="67" customFormat="1" ht="26" customHeight="1" spans="1:18">
      <c r="A29" s="95" t="s">
        <v>145</v>
      </c>
      <c r="B29" s="96" t="s">
        <v>152</v>
      </c>
      <c r="C29" s="96" t="s">
        <v>154</v>
      </c>
      <c r="D29" s="101"/>
      <c r="E29" s="98"/>
      <c r="F29" s="99" t="s">
        <v>168</v>
      </c>
      <c r="G29" s="94">
        <f t="shared" si="1"/>
        <v>-11.06</v>
      </c>
      <c r="H29" s="100">
        <v>0</v>
      </c>
      <c r="I29" s="100">
        <v>-11.06</v>
      </c>
      <c r="J29" s="100">
        <v>4.4</v>
      </c>
      <c r="K29" s="100">
        <v>-4.4</v>
      </c>
      <c r="L29" s="72"/>
      <c r="M29" s="72"/>
      <c r="N29" s="73"/>
      <c r="P29" s="73"/>
      <c r="Q29" s="73"/>
      <c r="R29" s="73"/>
    </row>
    <row r="30" s="67" customFormat="1" ht="26" customHeight="1" spans="1:18">
      <c r="A30" s="95" t="s">
        <v>145</v>
      </c>
      <c r="B30" s="96" t="s">
        <v>152</v>
      </c>
      <c r="C30" s="96" t="s">
        <v>163</v>
      </c>
      <c r="D30" s="101"/>
      <c r="E30" s="98"/>
      <c r="F30" s="99" t="s">
        <v>164</v>
      </c>
      <c r="G30" s="94">
        <f t="shared" si="1"/>
        <v>-21.0785</v>
      </c>
      <c r="H30" s="100">
        <v>0</v>
      </c>
      <c r="I30" s="100">
        <v>-12.7385</v>
      </c>
      <c r="J30" s="100">
        <v>0.05</v>
      </c>
      <c r="K30" s="100">
        <v>-8.39</v>
      </c>
      <c r="L30" s="72"/>
      <c r="M30" s="72"/>
      <c r="N30" s="73"/>
      <c r="P30" s="73"/>
      <c r="Q30" s="73"/>
      <c r="R30" s="73"/>
    </row>
    <row r="31" s="67" customFormat="1" ht="26" customHeight="1" spans="1:18">
      <c r="A31" s="95" t="s">
        <v>145</v>
      </c>
      <c r="B31" s="96" t="s">
        <v>152</v>
      </c>
      <c r="C31" s="96" t="s">
        <v>156</v>
      </c>
      <c r="D31" s="101"/>
      <c r="E31" s="98"/>
      <c r="F31" s="99" t="s">
        <v>169</v>
      </c>
      <c r="G31" s="94">
        <f t="shared" si="1"/>
        <v>-99.9801</v>
      </c>
      <c r="H31" s="100">
        <v>0</v>
      </c>
      <c r="I31" s="100">
        <v>-99.9801</v>
      </c>
      <c r="J31" s="100">
        <v>0</v>
      </c>
      <c r="K31" s="100">
        <v>0</v>
      </c>
      <c r="L31" s="72"/>
      <c r="M31" s="72"/>
      <c r="N31" s="73"/>
      <c r="P31" s="73"/>
      <c r="Q31" s="73"/>
      <c r="R31" s="73"/>
    </row>
    <row r="32" s="67" customFormat="1" ht="26" customHeight="1" spans="1:18">
      <c r="A32" s="95" t="s">
        <v>145</v>
      </c>
      <c r="B32" s="96" t="s">
        <v>170</v>
      </c>
      <c r="C32" s="96"/>
      <c r="D32" s="101"/>
      <c r="E32" s="102" t="s">
        <v>171</v>
      </c>
      <c r="F32" s="99"/>
      <c r="G32" s="94">
        <f t="shared" si="1"/>
        <v>-279.281557</v>
      </c>
      <c r="H32" s="100">
        <v>270.75075</v>
      </c>
      <c r="I32" s="100">
        <v>-547.912227</v>
      </c>
      <c r="J32" s="100">
        <v>444.76</v>
      </c>
      <c r="K32" s="100">
        <v>-446.88008</v>
      </c>
      <c r="L32" s="72"/>
      <c r="M32" s="72"/>
      <c r="N32" s="73"/>
      <c r="P32" s="73"/>
      <c r="Q32" s="73"/>
      <c r="R32" s="73"/>
    </row>
    <row r="33" s="67" customFormat="1" ht="26" customHeight="1" spans="1:18">
      <c r="A33" s="95" t="s">
        <v>145</v>
      </c>
      <c r="B33" s="96" t="s">
        <v>170</v>
      </c>
      <c r="C33" s="96" t="s">
        <v>147</v>
      </c>
      <c r="D33" s="101"/>
      <c r="E33" s="98"/>
      <c r="F33" s="99" t="s">
        <v>149</v>
      </c>
      <c r="G33" s="94">
        <f t="shared" si="1"/>
        <v>-3.37</v>
      </c>
      <c r="H33" s="100">
        <v>0</v>
      </c>
      <c r="I33" s="100">
        <v>-5.43</v>
      </c>
      <c r="J33" s="100">
        <v>2.06</v>
      </c>
      <c r="K33" s="100">
        <v>0</v>
      </c>
      <c r="L33" s="72"/>
      <c r="M33" s="72"/>
      <c r="N33" s="73"/>
      <c r="P33" s="73"/>
      <c r="Q33" s="73"/>
      <c r="R33" s="73"/>
    </row>
    <row r="34" s="67" customFormat="1" ht="26" customHeight="1" spans="1:18">
      <c r="A34" s="95" t="s">
        <v>145</v>
      </c>
      <c r="B34" s="96" t="s">
        <v>170</v>
      </c>
      <c r="C34" s="96" t="s">
        <v>150</v>
      </c>
      <c r="D34" s="101"/>
      <c r="E34" s="98"/>
      <c r="F34" s="99" t="s">
        <v>151</v>
      </c>
      <c r="G34" s="94">
        <f t="shared" si="1"/>
        <v>-0.329307</v>
      </c>
      <c r="H34" s="100">
        <v>0</v>
      </c>
      <c r="I34" s="100">
        <v>-0.329307</v>
      </c>
      <c r="J34" s="100">
        <v>0</v>
      </c>
      <c r="K34" s="100">
        <v>0</v>
      </c>
      <c r="L34" s="72"/>
      <c r="M34" s="72"/>
      <c r="N34" s="73"/>
      <c r="P34" s="73"/>
      <c r="Q34" s="73"/>
      <c r="R34" s="73"/>
    </row>
    <row r="35" s="67" customFormat="1" ht="26" customHeight="1" spans="1:18">
      <c r="A35" s="95" t="s">
        <v>145</v>
      </c>
      <c r="B35" s="96" t="s">
        <v>170</v>
      </c>
      <c r="C35" s="96" t="s">
        <v>170</v>
      </c>
      <c r="D35" s="101"/>
      <c r="E35" s="98"/>
      <c r="F35" s="99" t="s">
        <v>172</v>
      </c>
      <c r="G35" s="94">
        <f t="shared" si="1"/>
        <v>-48.22</v>
      </c>
      <c r="H35" s="100">
        <v>0</v>
      </c>
      <c r="I35" s="100">
        <v>-48.92</v>
      </c>
      <c r="J35" s="100">
        <v>389.9</v>
      </c>
      <c r="K35" s="100">
        <v>-389.2</v>
      </c>
      <c r="L35" s="72"/>
      <c r="M35" s="72"/>
      <c r="N35" s="73"/>
      <c r="P35" s="73"/>
      <c r="Q35" s="73"/>
      <c r="R35" s="73"/>
    </row>
    <row r="36" s="67" customFormat="1" ht="26" customHeight="1" spans="1:18">
      <c r="A36" s="95" t="s">
        <v>145</v>
      </c>
      <c r="B36" s="96" t="s">
        <v>170</v>
      </c>
      <c r="C36" s="96" t="s">
        <v>173</v>
      </c>
      <c r="D36" s="101"/>
      <c r="E36" s="98"/>
      <c r="F36" s="99" t="s">
        <v>174</v>
      </c>
      <c r="G36" s="94">
        <f t="shared" si="1"/>
        <v>228.37</v>
      </c>
      <c r="H36" s="100">
        <v>257.8</v>
      </c>
      <c r="I36" s="100">
        <v>-29.43</v>
      </c>
      <c r="J36" s="100">
        <v>52.8</v>
      </c>
      <c r="K36" s="100">
        <v>-52.8</v>
      </c>
      <c r="L36" s="72"/>
      <c r="M36" s="72"/>
      <c r="N36" s="73"/>
      <c r="P36" s="73"/>
      <c r="Q36" s="73"/>
      <c r="R36" s="73"/>
    </row>
    <row r="37" s="67" customFormat="1" ht="26" customHeight="1" spans="1:18">
      <c r="A37" s="95" t="s">
        <v>145</v>
      </c>
      <c r="B37" s="96" t="s">
        <v>170</v>
      </c>
      <c r="C37" s="103" t="s">
        <v>154</v>
      </c>
      <c r="D37" s="101"/>
      <c r="E37" s="98"/>
      <c r="F37" s="99" t="s">
        <v>175</v>
      </c>
      <c r="G37" s="94">
        <f t="shared" si="1"/>
        <v>-26.3237</v>
      </c>
      <c r="H37" s="100">
        <v>0</v>
      </c>
      <c r="I37" s="100">
        <v>-26.3237</v>
      </c>
      <c r="J37" s="100">
        <v>0</v>
      </c>
      <c r="K37" s="100">
        <v>0</v>
      </c>
      <c r="L37" s="72"/>
      <c r="M37" s="72"/>
      <c r="N37" s="73"/>
      <c r="P37" s="73"/>
      <c r="Q37" s="73"/>
      <c r="R37" s="73"/>
    </row>
    <row r="38" s="67" customFormat="1" ht="26" customHeight="1" spans="1:18">
      <c r="A38" s="95" t="s">
        <v>145</v>
      </c>
      <c r="B38" s="96" t="s">
        <v>170</v>
      </c>
      <c r="C38" s="96" t="s">
        <v>163</v>
      </c>
      <c r="D38" s="101"/>
      <c r="E38" s="98"/>
      <c r="F38" s="99" t="s">
        <v>164</v>
      </c>
      <c r="G38" s="94">
        <f t="shared" si="1"/>
        <v>11.08075</v>
      </c>
      <c r="H38" s="100">
        <v>12.95075</v>
      </c>
      <c r="I38" s="100">
        <v>-1.87</v>
      </c>
      <c r="J38" s="100">
        <v>0</v>
      </c>
      <c r="K38" s="100">
        <v>0</v>
      </c>
      <c r="L38" s="72"/>
      <c r="M38" s="72"/>
      <c r="N38" s="73"/>
      <c r="P38" s="73"/>
      <c r="Q38" s="73"/>
      <c r="R38" s="73"/>
    </row>
    <row r="39" s="67" customFormat="1" ht="26" customHeight="1" spans="1:18">
      <c r="A39" s="95" t="s">
        <v>145</v>
      </c>
      <c r="B39" s="96" t="s">
        <v>170</v>
      </c>
      <c r="C39" s="96" t="s">
        <v>156</v>
      </c>
      <c r="D39" s="101"/>
      <c r="E39" s="98"/>
      <c r="F39" s="99" t="s">
        <v>176</v>
      </c>
      <c r="G39" s="94">
        <f t="shared" si="1"/>
        <v>-440.4893</v>
      </c>
      <c r="H39" s="100">
        <v>0</v>
      </c>
      <c r="I39" s="100">
        <v>-435.60922</v>
      </c>
      <c r="J39" s="100">
        <v>0</v>
      </c>
      <c r="K39" s="100">
        <v>-4.88008</v>
      </c>
      <c r="L39" s="72"/>
      <c r="M39" s="72"/>
      <c r="N39" s="73"/>
      <c r="P39" s="73"/>
      <c r="Q39" s="73"/>
      <c r="R39" s="73"/>
    </row>
    <row r="40" s="67" customFormat="1" ht="26" customHeight="1" spans="1:18">
      <c r="A40" s="95" t="s">
        <v>145</v>
      </c>
      <c r="B40" s="96" t="s">
        <v>177</v>
      </c>
      <c r="C40" s="96"/>
      <c r="D40" s="101"/>
      <c r="E40" s="98" t="s">
        <v>178</v>
      </c>
      <c r="F40" s="99"/>
      <c r="G40" s="94">
        <f t="shared" si="1"/>
        <v>-7436.987326</v>
      </c>
      <c r="H40" s="100">
        <v>51.29965</v>
      </c>
      <c r="I40" s="100">
        <v>-7543.7894</v>
      </c>
      <c r="J40" s="100">
        <v>236.010333</v>
      </c>
      <c r="K40" s="100">
        <v>-180.507909</v>
      </c>
      <c r="L40" s="72"/>
      <c r="M40" s="72"/>
      <c r="N40" s="73"/>
      <c r="P40" s="73"/>
      <c r="Q40" s="73"/>
      <c r="R40" s="73"/>
    </row>
    <row r="41" s="67" customFormat="1" ht="26" customHeight="1" spans="1:18">
      <c r="A41" s="95" t="s">
        <v>145</v>
      </c>
      <c r="B41" s="96" t="s">
        <v>177</v>
      </c>
      <c r="C41" s="96" t="s">
        <v>147</v>
      </c>
      <c r="D41" s="101"/>
      <c r="E41" s="102"/>
      <c r="F41" s="99" t="s">
        <v>149</v>
      </c>
      <c r="G41" s="94">
        <f t="shared" si="1"/>
        <v>25.16915</v>
      </c>
      <c r="H41" s="100">
        <v>51.29965</v>
      </c>
      <c r="I41" s="100">
        <v>-26.1305</v>
      </c>
      <c r="J41" s="100">
        <v>0</v>
      </c>
      <c r="K41" s="100">
        <v>0</v>
      </c>
      <c r="L41" s="72"/>
      <c r="M41" s="72"/>
      <c r="N41" s="73"/>
      <c r="P41" s="73"/>
      <c r="Q41" s="73"/>
      <c r="R41" s="73"/>
    </row>
    <row r="42" s="67" customFormat="1" ht="26" customHeight="1" spans="1:18">
      <c r="A42" s="95" t="s">
        <v>145</v>
      </c>
      <c r="B42" s="96" t="s">
        <v>177</v>
      </c>
      <c r="C42" s="96" t="s">
        <v>150</v>
      </c>
      <c r="D42" s="101"/>
      <c r="E42" s="98"/>
      <c r="F42" s="99" t="s">
        <v>151</v>
      </c>
      <c r="G42" s="94">
        <f t="shared" si="1"/>
        <v>-7282.98</v>
      </c>
      <c r="H42" s="100">
        <v>0</v>
      </c>
      <c r="I42" s="100">
        <v>-7338.59</v>
      </c>
      <c r="J42" s="100">
        <v>55.61</v>
      </c>
      <c r="K42" s="100">
        <v>0</v>
      </c>
      <c r="L42" s="72"/>
      <c r="M42" s="72"/>
      <c r="N42" s="73"/>
      <c r="P42" s="73"/>
      <c r="Q42" s="73"/>
      <c r="R42" s="73"/>
    </row>
    <row r="43" s="67" customFormat="1" ht="26" customHeight="1" spans="1:18">
      <c r="A43" s="95" t="s">
        <v>145</v>
      </c>
      <c r="B43" s="96" t="s">
        <v>177</v>
      </c>
      <c r="C43" s="96" t="s">
        <v>170</v>
      </c>
      <c r="D43" s="101"/>
      <c r="E43" s="98"/>
      <c r="F43" s="99" t="s">
        <v>179</v>
      </c>
      <c r="G43" s="94">
        <f t="shared" si="1"/>
        <v>-3.92</v>
      </c>
      <c r="H43" s="100">
        <v>0</v>
      </c>
      <c r="I43" s="100">
        <v>-3.92</v>
      </c>
      <c r="J43" s="100">
        <v>0</v>
      </c>
      <c r="K43" s="100">
        <v>0</v>
      </c>
      <c r="L43" s="72"/>
      <c r="M43" s="72"/>
      <c r="N43" s="73"/>
      <c r="P43" s="73"/>
      <c r="Q43" s="73"/>
      <c r="R43" s="73"/>
    </row>
    <row r="44" s="67" customFormat="1" ht="26" customHeight="1" spans="1:18">
      <c r="A44" s="95" t="s">
        <v>145</v>
      </c>
      <c r="B44" s="96" t="s">
        <v>177</v>
      </c>
      <c r="C44" s="96" t="s">
        <v>154</v>
      </c>
      <c r="D44" s="101"/>
      <c r="E44" s="98"/>
      <c r="F44" s="99" t="s">
        <v>180</v>
      </c>
      <c r="G44" s="94">
        <f t="shared" si="1"/>
        <v>-8</v>
      </c>
      <c r="H44" s="100">
        <v>0</v>
      </c>
      <c r="I44" s="100">
        <v>-8</v>
      </c>
      <c r="J44" s="100">
        <v>0</v>
      </c>
      <c r="K44" s="100">
        <v>0</v>
      </c>
      <c r="L44" s="72"/>
      <c r="M44" s="72"/>
      <c r="N44" s="73"/>
      <c r="P44" s="73"/>
      <c r="Q44" s="73"/>
      <c r="R44" s="73"/>
    </row>
    <row r="45" s="67" customFormat="1" ht="26" customHeight="1" spans="1:18">
      <c r="A45" s="95" t="s">
        <v>145</v>
      </c>
      <c r="B45" s="96" t="s">
        <v>177</v>
      </c>
      <c r="C45" s="96" t="s">
        <v>163</v>
      </c>
      <c r="D45" s="101"/>
      <c r="E45" s="98"/>
      <c r="F45" s="99" t="s">
        <v>164</v>
      </c>
      <c r="G45" s="94">
        <f t="shared" si="1"/>
        <v>-2.756476</v>
      </c>
      <c r="H45" s="100">
        <v>0</v>
      </c>
      <c r="I45" s="100">
        <v>-2.6489</v>
      </c>
      <c r="J45" s="100">
        <v>0.400333</v>
      </c>
      <c r="K45" s="100">
        <v>-0.507909</v>
      </c>
      <c r="L45" s="72"/>
      <c r="M45" s="72"/>
      <c r="N45" s="73"/>
      <c r="P45" s="73"/>
      <c r="Q45" s="73"/>
      <c r="R45" s="73"/>
    </row>
    <row r="46" s="67" customFormat="1" ht="26" customHeight="1" spans="1:18">
      <c r="A46" s="95" t="s">
        <v>145</v>
      </c>
      <c r="B46" s="96" t="s">
        <v>177</v>
      </c>
      <c r="C46" s="96" t="s">
        <v>156</v>
      </c>
      <c r="D46" s="101"/>
      <c r="E46" s="98"/>
      <c r="F46" s="99" t="s">
        <v>181</v>
      </c>
      <c r="G46" s="94">
        <f t="shared" si="1"/>
        <v>-164.5</v>
      </c>
      <c r="H46" s="100">
        <v>0</v>
      </c>
      <c r="I46" s="100">
        <v>-164.5</v>
      </c>
      <c r="J46" s="100">
        <v>180</v>
      </c>
      <c r="K46" s="100">
        <v>-180</v>
      </c>
      <c r="L46" s="72"/>
      <c r="M46" s="72"/>
      <c r="N46" s="73"/>
      <c r="P46" s="73"/>
      <c r="Q46" s="73"/>
      <c r="R46" s="73"/>
    </row>
    <row r="47" s="67" customFormat="1" ht="26" customHeight="1" spans="1:18">
      <c r="A47" s="95" t="s">
        <v>145</v>
      </c>
      <c r="B47" s="96" t="s">
        <v>154</v>
      </c>
      <c r="C47" s="96"/>
      <c r="D47" s="101"/>
      <c r="E47" s="98" t="s">
        <v>182</v>
      </c>
      <c r="F47" s="99"/>
      <c r="G47" s="94">
        <f t="shared" si="1"/>
        <v>-76.377</v>
      </c>
      <c r="H47" s="100">
        <v>0</v>
      </c>
      <c r="I47" s="100">
        <v>-76.377</v>
      </c>
      <c r="J47" s="100">
        <v>0</v>
      </c>
      <c r="K47" s="100">
        <v>0</v>
      </c>
      <c r="L47" s="72"/>
      <c r="M47" s="72"/>
      <c r="N47" s="73"/>
      <c r="P47" s="73"/>
      <c r="Q47" s="73"/>
      <c r="R47" s="73"/>
    </row>
    <row r="48" s="67" customFormat="1" ht="26" customHeight="1" spans="1:18">
      <c r="A48" s="95" t="s">
        <v>145</v>
      </c>
      <c r="B48" s="103" t="s">
        <v>154</v>
      </c>
      <c r="C48" s="96" t="s">
        <v>147</v>
      </c>
      <c r="D48" s="101"/>
      <c r="E48" s="102"/>
      <c r="F48" s="99" t="s">
        <v>149</v>
      </c>
      <c r="G48" s="94">
        <f t="shared" si="1"/>
        <v>-4.977</v>
      </c>
      <c r="H48" s="100">
        <v>0</v>
      </c>
      <c r="I48" s="100">
        <v>-4.977</v>
      </c>
      <c r="J48" s="100">
        <v>0</v>
      </c>
      <c r="K48" s="100">
        <v>0</v>
      </c>
      <c r="L48" s="72"/>
      <c r="M48" s="72"/>
      <c r="N48" s="73"/>
      <c r="P48" s="73"/>
      <c r="Q48" s="73"/>
      <c r="R48" s="73"/>
    </row>
    <row r="49" s="67" customFormat="1" ht="26" customHeight="1" spans="1:18">
      <c r="A49" s="95" t="s">
        <v>145</v>
      </c>
      <c r="B49" s="103" t="s">
        <v>154</v>
      </c>
      <c r="C49" s="96" t="s">
        <v>152</v>
      </c>
      <c r="D49" s="101"/>
      <c r="E49" s="98"/>
      <c r="F49" s="99" t="s">
        <v>183</v>
      </c>
      <c r="G49" s="94">
        <f t="shared" si="1"/>
        <v>-71.4</v>
      </c>
      <c r="H49" s="100">
        <v>0</v>
      </c>
      <c r="I49" s="100">
        <v>-71.4</v>
      </c>
      <c r="J49" s="100">
        <v>0</v>
      </c>
      <c r="K49" s="100">
        <v>0</v>
      </c>
      <c r="L49" s="72"/>
      <c r="M49" s="72"/>
      <c r="N49" s="73"/>
      <c r="P49" s="73"/>
      <c r="Q49" s="73"/>
      <c r="R49" s="73"/>
    </row>
    <row r="50" s="67" customFormat="1" ht="26" customHeight="1" spans="1:18">
      <c r="A50" s="95" t="s">
        <v>145</v>
      </c>
      <c r="B50" s="96" t="s">
        <v>154</v>
      </c>
      <c r="C50" s="96" t="s">
        <v>156</v>
      </c>
      <c r="D50" s="101"/>
      <c r="E50" s="102"/>
      <c r="F50" s="99" t="s">
        <v>184</v>
      </c>
      <c r="G50" s="94">
        <f t="shared" si="1"/>
        <v>0</v>
      </c>
      <c r="H50" s="100">
        <v>0</v>
      </c>
      <c r="I50" s="100">
        <v>0</v>
      </c>
      <c r="J50" s="100">
        <v>0</v>
      </c>
      <c r="K50" s="100">
        <v>0</v>
      </c>
      <c r="L50" s="72"/>
      <c r="M50" s="72"/>
      <c r="N50" s="73"/>
      <c r="P50" s="73"/>
      <c r="Q50" s="73"/>
      <c r="R50" s="73"/>
    </row>
    <row r="51" s="67" customFormat="1" ht="26" customHeight="1" spans="1:18">
      <c r="A51" s="95" t="s">
        <v>145</v>
      </c>
      <c r="B51" s="96" t="s">
        <v>185</v>
      </c>
      <c r="C51" s="96"/>
      <c r="D51" s="101"/>
      <c r="E51" s="98" t="s">
        <v>186</v>
      </c>
      <c r="F51" s="99"/>
      <c r="G51" s="94">
        <f t="shared" si="1"/>
        <v>0</v>
      </c>
      <c r="H51" s="100">
        <v>0</v>
      </c>
      <c r="I51" s="100">
        <v>0</v>
      </c>
      <c r="J51" s="100">
        <v>0</v>
      </c>
      <c r="K51" s="100">
        <v>0</v>
      </c>
      <c r="L51" s="72"/>
      <c r="M51" s="72"/>
      <c r="N51" s="73"/>
      <c r="P51" s="73"/>
      <c r="Q51" s="73"/>
      <c r="R51" s="73"/>
    </row>
    <row r="52" s="67" customFormat="1" ht="26" customHeight="1" spans="1:18">
      <c r="A52" s="95" t="s">
        <v>145</v>
      </c>
      <c r="B52" s="96" t="s">
        <v>185</v>
      </c>
      <c r="C52" s="96" t="s">
        <v>150</v>
      </c>
      <c r="D52" s="101"/>
      <c r="E52" s="98"/>
      <c r="F52" s="99" t="s">
        <v>151</v>
      </c>
      <c r="G52" s="94">
        <f t="shared" si="1"/>
        <v>0</v>
      </c>
      <c r="H52" s="100">
        <v>0</v>
      </c>
      <c r="I52" s="100">
        <v>0</v>
      </c>
      <c r="J52" s="100">
        <v>0</v>
      </c>
      <c r="K52" s="100">
        <v>0</v>
      </c>
      <c r="L52" s="72"/>
      <c r="M52" s="72"/>
      <c r="N52" s="73"/>
      <c r="P52" s="73"/>
      <c r="Q52" s="73"/>
      <c r="R52" s="73"/>
    </row>
    <row r="53" s="67" customFormat="1" ht="26" customHeight="1" spans="1:18">
      <c r="A53" s="95" t="s">
        <v>145</v>
      </c>
      <c r="B53" s="96" t="s">
        <v>187</v>
      </c>
      <c r="C53" s="96"/>
      <c r="D53" s="101"/>
      <c r="E53" s="98" t="s">
        <v>188</v>
      </c>
      <c r="F53" s="99"/>
      <c r="G53" s="94">
        <f t="shared" si="1"/>
        <v>1.627361</v>
      </c>
      <c r="H53" s="100">
        <v>135.607689</v>
      </c>
      <c r="I53" s="100">
        <v>-132.51322</v>
      </c>
      <c r="J53" s="100">
        <v>4.072892</v>
      </c>
      <c r="K53" s="100">
        <v>-5.54</v>
      </c>
      <c r="L53" s="72"/>
      <c r="M53" s="72"/>
      <c r="N53" s="73"/>
      <c r="P53" s="73"/>
      <c r="Q53" s="73"/>
      <c r="R53" s="73"/>
    </row>
    <row r="54" s="67" customFormat="1" ht="26" customHeight="1" spans="1:18">
      <c r="A54" s="95" t="s">
        <v>145</v>
      </c>
      <c r="B54" s="96" t="s">
        <v>187</v>
      </c>
      <c r="C54" s="96" t="s">
        <v>147</v>
      </c>
      <c r="D54" s="101"/>
      <c r="E54" s="102"/>
      <c r="F54" s="99" t="s">
        <v>149</v>
      </c>
      <c r="G54" s="94">
        <f t="shared" si="1"/>
        <v>-25.077077</v>
      </c>
      <c r="H54" s="100">
        <v>3.240131</v>
      </c>
      <c r="I54" s="100">
        <v>-31.3855</v>
      </c>
      <c r="J54" s="100">
        <v>3.068292</v>
      </c>
      <c r="K54" s="100">
        <v>0</v>
      </c>
      <c r="L54" s="72"/>
      <c r="M54" s="72"/>
      <c r="N54" s="73"/>
      <c r="P54" s="73"/>
      <c r="Q54" s="73"/>
      <c r="R54" s="73"/>
    </row>
    <row r="55" s="67" customFormat="1" ht="26" customHeight="1" spans="1:18">
      <c r="A55" s="95" t="s">
        <v>145</v>
      </c>
      <c r="B55" s="96" t="s">
        <v>187</v>
      </c>
      <c r="C55" s="96" t="s">
        <v>150</v>
      </c>
      <c r="D55" s="101"/>
      <c r="E55" s="98"/>
      <c r="F55" s="99" t="s">
        <v>151</v>
      </c>
      <c r="G55" s="94">
        <f t="shared" si="1"/>
        <v>-50.8598</v>
      </c>
      <c r="H55" s="100">
        <v>0</v>
      </c>
      <c r="I55" s="100">
        <v>-50.8598</v>
      </c>
      <c r="J55" s="100">
        <v>0</v>
      </c>
      <c r="K55" s="100">
        <v>0</v>
      </c>
      <c r="L55" s="72"/>
      <c r="M55" s="72"/>
      <c r="N55" s="73"/>
      <c r="P55" s="73"/>
      <c r="Q55" s="73"/>
      <c r="R55" s="73"/>
    </row>
    <row r="56" s="67" customFormat="1" ht="26" customHeight="1" spans="1:18">
      <c r="A56" s="95" t="s">
        <v>145</v>
      </c>
      <c r="B56" s="96" t="s">
        <v>187</v>
      </c>
      <c r="C56" s="96" t="s">
        <v>152</v>
      </c>
      <c r="D56" s="101"/>
      <c r="E56" s="102"/>
      <c r="F56" s="99" t="s">
        <v>189</v>
      </c>
      <c r="G56" s="94">
        <f t="shared" si="1"/>
        <v>105</v>
      </c>
      <c r="H56" s="100">
        <v>105</v>
      </c>
      <c r="I56" s="100">
        <v>0</v>
      </c>
      <c r="J56" s="100">
        <v>0</v>
      </c>
      <c r="K56" s="100">
        <v>0</v>
      </c>
      <c r="L56" s="72"/>
      <c r="M56" s="72"/>
      <c r="N56" s="73"/>
      <c r="P56" s="73"/>
      <c r="Q56" s="73"/>
      <c r="R56" s="73"/>
    </row>
    <row r="57" s="67" customFormat="1" ht="26" customHeight="1" spans="1:18">
      <c r="A57" s="95" t="s">
        <v>145</v>
      </c>
      <c r="B57" s="96" t="s">
        <v>187</v>
      </c>
      <c r="C57" s="96" t="s">
        <v>163</v>
      </c>
      <c r="D57" s="101"/>
      <c r="E57" s="98"/>
      <c r="F57" s="99" t="s">
        <v>164</v>
      </c>
      <c r="G57" s="94">
        <f t="shared" si="1"/>
        <v>27.003658</v>
      </c>
      <c r="H57" s="100">
        <v>27.367558</v>
      </c>
      <c r="I57" s="100">
        <v>-1.3685</v>
      </c>
      <c r="J57" s="100">
        <v>1.0046</v>
      </c>
      <c r="K57" s="100">
        <v>0</v>
      </c>
      <c r="L57" s="72"/>
      <c r="M57" s="72"/>
      <c r="N57" s="73"/>
      <c r="P57" s="73"/>
      <c r="Q57" s="73"/>
      <c r="R57" s="73"/>
    </row>
    <row r="58" s="67" customFormat="1" ht="26" customHeight="1" spans="1:18">
      <c r="A58" s="95" t="s">
        <v>145</v>
      </c>
      <c r="B58" s="96" t="s">
        <v>187</v>
      </c>
      <c r="C58" s="96" t="s">
        <v>156</v>
      </c>
      <c r="D58" s="101"/>
      <c r="E58" s="98"/>
      <c r="F58" s="99" t="s">
        <v>190</v>
      </c>
      <c r="G58" s="94">
        <f t="shared" si="1"/>
        <v>-54.43942</v>
      </c>
      <c r="H58" s="100">
        <v>0</v>
      </c>
      <c r="I58" s="100">
        <v>-48.89942</v>
      </c>
      <c r="J58" s="100">
        <v>0</v>
      </c>
      <c r="K58" s="100">
        <v>-5.54</v>
      </c>
      <c r="L58" s="72"/>
      <c r="M58" s="72"/>
      <c r="N58" s="73"/>
      <c r="P58" s="73"/>
      <c r="Q58" s="73"/>
      <c r="R58" s="73"/>
    </row>
    <row r="59" s="67" customFormat="1" ht="26" customHeight="1" spans="1:18">
      <c r="A59" s="95" t="s">
        <v>145</v>
      </c>
      <c r="B59" s="96" t="s">
        <v>191</v>
      </c>
      <c r="C59" s="96"/>
      <c r="D59" s="101"/>
      <c r="E59" s="98" t="s">
        <v>192</v>
      </c>
      <c r="F59" s="99"/>
      <c r="G59" s="94">
        <f t="shared" si="1"/>
        <v>-2273.684307</v>
      </c>
      <c r="H59" s="100">
        <v>29.72644</v>
      </c>
      <c r="I59" s="100">
        <v>-2301.870747</v>
      </c>
      <c r="J59" s="100">
        <v>1.8318</v>
      </c>
      <c r="K59" s="100">
        <v>-3.3718</v>
      </c>
      <c r="L59" s="72"/>
      <c r="M59" s="72"/>
      <c r="N59" s="73"/>
      <c r="P59" s="73"/>
      <c r="Q59" s="73"/>
      <c r="R59" s="73"/>
    </row>
    <row r="60" s="67" customFormat="1" ht="26" customHeight="1" spans="1:18">
      <c r="A60" s="95" t="s">
        <v>145</v>
      </c>
      <c r="B60" s="96" t="s">
        <v>191</v>
      </c>
      <c r="C60" s="96" t="s">
        <v>147</v>
      </c>
      <c r="D60" s="101"/>
      <c r="E60" s="98"/>
      <c r="F60" s="99" t="s">
        <v>149</v>
      </c>
      <c r="G60" s="94">
        <f t="shared" si="1"/>
        <v>-21.0033</v>
      </c>
      <c r="H60" s="100">
        <v>0</v>
      </c>
      <c r="I60" s="100">
        <v>-21.0033</v>
      </c>
      <c r="J60" s="100">
        <v>1.8318</v>
      </c>
      <c r="K60" s="100">
        <v>-1.8318</v>
      </c>
      <c r="L60" s="72"/>
      <c r="M60" s="72"/>
      <c r="N60" s="73"/>
      <c r="P60" s="73"/>
      <c r="Q60" s="73"/>
      <c r="R60" s="73"/>
    </row>
    <row r="61" s="67" customFormat="1" ht="26" customHeight="1" spans="1:18">
      <c r="A61" s="95" t="s">
        <v>145</v>
      </c>
      <c r="B61" s="96" t="s">
        <v>191</v>
      </c>
      <c r="C61" s="96" t="s">
        <v>150</v>
      </c>
      <c r="D61" s="101"/>
      <c r="E61" s="98"/>
      <c r="F61" s="99" t="s">
        <v>151</v>
      </c>
      <c r="G61" s="94">
        <f t="shared" si="1"/>
        <v>-32.7</v>
      </c>
      <c r="H61" s="100">
        <v>0</v>
      </c>
      <c r="I61" s="100">
        <v>-32.7</v>
      </c>
      <c r="J61" s="100">
        <v>0</v>
      </c>
      <c r="K61" s="100">
        <v>0</v>
      </c>
      <c r="L61" s="72"/>
      <c r="M61" s="72"/>
      <c r="N61" s="73"/>
      <c r="P61" s="73"/>
      <c r="Q61" s="73"/>
      <c r="R61" s="73"/>
    </row>
    <row r="62" s="67" customFormat="1" ht="26" customHeight="1" spans="1:18">
      <c r="A62" s="95" t="s">
        <v>145</v>
      </c>
      <c r="B62" s="96" t="s">
        <v>191</v>
      </c>
      <c r="C62" s="96" t="s">
        <v>152</v>
      </c>
      <c r="D62" s="101"/>
      <c r="E62" s="102"/>
      <c r="F62" s="99" t="s">
        <v>193</v>
      </c>
      <c r="G62" s="94">
        <f t="shared" si="1"/>
        <v>-36.9</v>
      </c>
      <c r="H62" s="100">
        <v>0</v>
      </c>
      <c r="I62" s="100">
        <v>-36.9</v>
      </c>
      <c r="J62" s="100">
        <v>0</v>
      </c>
      <c r="K62" s="100">
        <v>0</v>
      </c>
      <c r="L62" s="72"/>
      <c r="M62" s="72"/>
      <c r="N62" s="73"/>
      <c r="P62" s="73"/>
      <c r="Q62" s="73"/>
      <c r="R62" s="73"/>
    </row>
    <row r="63" s="67" customFormat="1" ht="26" customHeight="1" spans="1:18">
      <c r="A63" s="95" t="s">
        <v>145</v>
      </c>
      <c r="B63" s="96" t="s">
        <v>191</v>
      </c>
      <c r="C63" s="96" t="s">
        <v>154</v>
      </c>
      <c r="D63" s="101"/>
      <c r="E63" s="98"/>
      <c r="F63" s="99" t="s">
        <v>194</v>
      </c>
      <c r="G63" s="94">
        <f t="shared" si="1"/>
        <v>-2181.541007</v>
      </c>
      <c r="H63" s="100">
        <v>29.72644</v>
      </c>
      <c r="I63" s="100">
        <v>-2211.267447</v>
      </c>
      <c r="J63" s="100">
        <v>0</v>
      </c>
      <c r="K63" s="100">
        <v>0</v>
      </c>
      <c r="L63" s="72"/>
      <c r="M63" s="72"/>
      <c r="N63" s="73"/>
      <c r="P63" s="73"/>
      <c r="Q63" s="73"/>
      <c r="R63" s="73"/>
    </row>
    <row r="64" s="67" customFormat="1" ht="26" customHeight="1" spans="1:18">
      <c r="A64" s="95" t="s">
        <v>145</v>
      </c>
      <c r="B64" s="96" t="s">
        <v>191</v>
      </c>
      <c r="C64" s="96" t="s">
        <v>156</v>
      </c>
      <c r="D64" s="101"/>
      <c r="E64" s="98"/>
      <c r="F64" s="99" t="s">
        <v>195</v>
      </c>
      <c r="G64" s="94">
        <f t="shared" si="1"/>
        <v>-1.54</v>
      </c>
      <c r="H64" s="100">
        <v>0</v>
      </c>
      <c r="I64" s="100">
        <v>0</v>
      </c>
      <c r="J64" s="100">
        <v>0</v>
      </c>
      <c r="K64" s="100">
        <v>-1.54</v>
      </c>
      <c r="L64" s="72"/>
      <c r="M64" s="72"/>
      <c r="N64" s="73"/>
      <c r="P64" s="73"/>
      <c r="Q64" s="73"/>
      <c r="R64" s="73"/>
    </row>
    <row r="65" s="67" customFormat="1" ht="26" customHeight="1" spans="1:18">
      <c r="A65" s="95" t="s">
        <v>145</v>
      </c>
      <c r="B65" s="96" t="s">
        <v>196</v>
      </c>
      <c r="C65" s="96"/>
      <c r="D65" s="101"/>
      <c r="E65" s="98" t="s">
        <v>197</v>
      </c>
      <c r="F65" s="99"/>
      <c r="G65" s="94">
        <f t="shared" si="1"/>
        <v>145.5456</v>
      </c>
      <c r="H65" s="100">
        <v>0</v>
      </c>
      <c r="I65" s="100">
        <v>-13.351</v>
      </c>
      <c r="J65" s="100">
        <v>158.8966</v>
      </c>
      <c r="K65" s="100">
        <v>0</v>
      </c>
      <c r="L65" s="72"/>
      <c r="M65" s="72"/>
      <c r="N65" s="73"/>
      <c r="P65" s="73"/>
      <c r="Q65" s="73"/>
      <c r="R65" s="73"/>
    </row>
    <row r="66" s="67" customFormat="1" ht="26" customHeight="1" spans="1:18">
      <c r="A66" s="95" t="s">
        <v>145</v>
      </c>
      <c r="B66" s="96" t="s">
        <v>196</v>
      </c>
      <c r="C66" s="96" t="s">
        <v>185</v>
      </c>
      <c r="D66" s="101"/>
      <c r="E66" s="98"/>
      <c r="F66" s="99" t="s">
        <v>198</v>
      </c>
      <c r="G66" s="94">
        <f t="shared" si="1"/>
        <v>-1.5746</v>
      </c>
      <c r="H66" s="100">
        <v>0</v>
      </c>
      <c r="I66" s="100">
        <v>-12.96</v>
      </c>
      <c r="J66" s="100">
        <v>11.3854</v>
      </c>
      <c r="K66" s="100">
        <v>0</v>
      </c>
      <c r="L66" s="72"/>
      <c r="M66" s="72"/>
      <c r="N66" s="73"/>
      <c r="P66" s="73"/>
      <c r="Q66" s="73"/>
      <c r="R66" s="73"/>
    </row>
    <row r="67" s="67" customFormat="1" ht="26" customHeight="1" spans="1:18">
      <c r="A67" s="95" t="s">
        <v>145</v>
      </c>
      <c r="B67" s="96" t="s">
        <v>196</v>
      </c>
      <c r="C67" s="96" t="s">
        <v>163</v>
      </c>
      <c r="D67" s="101"/>
      <c r="E67" s="102"/>
      <c r="F67" s="99" t="s">
        <v>164</v>
      </c>
      <c r="G67" s="94">
        <f t="shared" si="1"/>
        <v>147.1202</v>
      </c>
      <c r="H67" s="100">
        <v>0</v>
      </c>
      <c r="I67" s="100">
        <v>-0.391</v>
      </c>
      <c r="J67" s="100">
        <v>147.5112</v>
      </c>
      <c r="K67" s="100">
        <v>0</v>
      </c>
      <c r="L67" s="72"/>
      <c r="M67" s="72"/>
      <c r="N67" s="73"/>
      <c r="P67" s="73"/>
      <c r="Q67" s="73"/>
      <c r="R67" s="73"/>
    </row>
    <row r="68" s="67" customFormat="1" ht="26" customHeight="1" spans="1:18">
      <c r="A68" s="95" t="s">
        <v>145</v>
      </c>
      <c r="B68" s="96" t="s">
        <v>199</v>
      </c>
      <c r="C68" s="96"/>
      <c r="D68" s="101"/>
      <c r="E68" s="98" t="s">
        <v>200</v>
      </c>
      <c r="F68" s="99"/>
      <c r="G68" s="94">
        <f t="shared" si="1"/>
        <v>-0.3832</v>
      </c>
      <c r="H68" s="100">
        <v>0</v>
      </c>
      <c r="I68" s="100">
        <v>-0.3832</v>
      </c>
      <c r="J68" s="100">
        <v>0</v>
      </c>
      <c r="K68" s="100">
        <v>0</v>
      </c>
      <c r="L68" s="72"/>
      <c r="M68" s="72"/>
      <c r="N68" s="73"/>
      <c r="P68" s="73"/>
      <c r="Q68" s="73"/>
      <c r="R68" s="73"/>
    </row>
    <row r="69" s="67" customFormat="1" ht="26" customHeight="1" spans="1:18">
      <c r="A69" s="95" t="s">
        <v>145</v>
      </c>
      <c r="B69" s="96" t="s">
        <v>199</v>
      </c>
      <c r="C69" s="96" t="s">
        <v>150</v>
      </c>
      <c r="D69" s="101"/>
      <c r="E69" s="98"/>
      <c r="F69" s="99" t="s">
        <v>151</v>
      </c>
      <c r="G69" s="94">
        <f t="shared" si="1"/>
        <v>-0.3832</v>
      </c>
      <c r="H69" s="100">
        <v>0</v>
      </c>
      <c r="I69" s="100">
        <v>-0.3832</v>
      </c>
      <c r="J69" s="100">
        <v>0</v>
      </c>
      <c r="K69" s="100">
        <v>0</v>
      </c>
      <c r="L69" s="72"/>
      <c r="M69" s="72"/>
      <c r="N69" s="73"/>
      <c r="P69" s="73"/>
      <c r="Q69" s="73"/>
      <c r="R69" s="73"/>
    </row>
    <row r="70" s="67" customFormat="1" ht="26" customHeight="1" spans="1:18">
      <c r="A70" s="95" t="s">
        <v>145</v>
      </c>
      <c r="B70" s="96" t="s">
        <v>201</v>
      </c>
      <c r="C70" s="96"/>
      <c r="D70" s="101"/>
      <c r="E70" s="102" t="s">
        <v>202</v>
      </c>
      <c r="F70" s="99"/>
      <c r="G70" s="94">
        <f t="shared" si="1"/>
        <v>-51.679041</v>
      </c>
      <c r="H70" s="100">
        <v>0</v>
      </c>
      <c r="I70" s="100">
        <v>-51.679041</v>
      </c>
      <c r="J70" s="100">
        <v>0</v>
      </c>
      <c r="K70" s="100">
        <v>0</v>
      </c>
      <c r="L70" s="72"/>
      <c r="M70" s="72"/>
      <c r="N70" s="73"/>
      <c r="P70" s="73"/>
      <c r="Q70" s="73"/>
      <c r="R70" s="73"/>
    </row>
    <row r="71" s="67" customFormat="1" ht="26" customHeight="1" spans="1:18">
      <c r="A71" s="95" t="s">
        <v>145</v>
      </c>
      <c r="B71" s="96" t="s">
        <v>201</v>
      </c>
      <c r="C71" s="96" t="s">
        <v>152</v>
      </c>
      <c r="D71" s="101"/>
      <c r="E71" s="98"/>
      <c r="F71" s="99" t="s">
        <v>203</v>
      </c>
      <c r="G71" s="94">
        <f t="shared" si="1"/>
        <v>-16.155461</v>
      </c>
      <c r="H71" s="100">
        <v>0</v>
      </c>
      <c r="I71" s="100">
        <v>-16.155461</v>
      </c>
      <c r="J71" s="100">
        <v>0</v>
      </c>
      <c r="K71" s="100">
        <v>0</v>
      </c>
      <c r="L71" s="72"/>
      <c r="M71" s="72"/>
      <c r="N71" s="73"/>
      <c r="P71" s="73"/>
      <c r="Q71" s="73"/>
      <c r="R71" s="73"/>
    </row>
    <row r="72" s="67" customFormat="1" ht="26" customHeight="1" spans="1:18">
      <c r="A72" s="95" t="s">
        <v>145</v>
      </c>
      <c r="B72" s="96" t="s">
        <v>201</v>
      </c>
      <c r="C72" s="96" t="s">
        <v>170</v>
      </c>
      <c r="D72" s="101"/>
      <c r="E72" s="102"/>
      <c r="F72" s="99" t="s">
        <v>204</v>
      </c>
      <c r="G72" s="94">
        <f t="shared" ref="G72:G135" si="2">H72+I72+J72+K72</f>
        <v>-34.72358</v>
      </c>
      <c r="H72" s="100">
        <v>0</v>
      </c>
      <c r="I72" s="100">
        <v>-34.72358</v>
      </c>
      <c r="J72" s="100">
        <v>0</v>
      </c>
      <c r="K72" s="100">
        <v>0</v>
      </c>
      <c r="L72" s="72"/>
      <c r="M72" s="72"/>
      <c r="N72" s="73"/>
      <c r="P72" s="73"/>
      <c r="Q72" s="73"/>
      <c r="R72" s="73"/>
    </row>
    <row r="73" s="67" customFormat="1" ht="26" customHeight="1" spans="1:18">
      <c r="A73" s="95" t="s">
        <v>145</v>
      </c>
      <c r="B73" s="96" t="s">
        <v>201</v>
      </c>
      <c r="C73" s="96" t="s">
        <v>156</v>
      </c>
      <c r="D73" s="101"/>
      <c r="E73" s="98"/>
      <c r="F73" s="99" t="s">
        <v>205</v>
      </c>
      <c r="G73" s="94">
        <f t="shared" si="2"/>
        <v>-0.8</v>
      </c>
      <c r="H73" s="100">
        <v>0</v>
      </c>
      <c r="I73" s="100">
        <v>-0.8</v>
      </c>
      <c r="J73" s="100">
        <v>0</v>
      </c>
      <c r="K73" s="100">
        <v>0</v>
      </c>
      <c r="L73" s="72"/>
      <c r="M73" s="72"/>
      <c r="N73" s="73"/>
      <c r="P73" s="73"/>
      <c r="Q73" s="73"/>
      <c r="R73" s="73"/>
    </row>
    <row r="74" s="67" customFormat="1" ht="26" customHeight="1" spans="1:18">
      <c r="A74" s="95" t="s">
        <v>145</v>
      </c>
      <c r="B74" s="96" t="s">
        <v>206</v>
      </c>
      <c r="C74" s="96"/>
      <c r="D74" s="101"/>
      <c r="E74" s="98" t="s">
        <v>207</v>
      </c>
      <c r="F74" s="99"/>
      <c r="G74" s="94">
        <f t="shared" si="2"/>
        <v>-70.235093</v>
      </c>
      <c r="H74" s="100">
        <v>32.9928</v>
      </c>
      <c r="I74" s="100">
        <v>-106.630176</v>
      </c>
      <c r="J74" s="100">
        <v>3.402283</v>
      </c>
      <c r="K74" s="100">
        <v>0</v>
      </c>
      <c r="L74" s="72"/>
      <c r="M74" s="72"/>
      <c r="N74" s="73"/>
      <c r="P74" s="73"/>
      <c r="Q74" s="73"/>
      <c r="R74" s="73"/>
    </row>
    <row r="75" s="67" customFormat="1" ht="26" customHeight="1" spans="1:18">
      <c r="A75" s="95" t="s">
        <v>145</v>
      </c>
      <c r="B75" s="96" t="s">
        <v>206</v>
      </c>
      <c r="C75" s="96" t="s">
        <v>147</v>
      </c>
      <c r="D75" s="101"/>
      <c r="E75" s="98"/>
      <c r="F75" s="99" t="s">
        <v>149</v>
      </c>
      <c r="G75" s="94">
        <f t="shared" si="2"/>
        <v>33.252583</v>
      </c>
      <c r="H75" s="100">
        <v>32.9928</v>
      </c>
      <c r="I75" s="100">
        <v>-3.1425</v>
      </c>
      <c r="J75" s="100">
        <v>3.402283</v>
      </c>
      <c r="K75" s="100">
        <v>0</v>
      </c>
      <c r="L75" s="72"/>
      <c r="M75" s="72"/>
      <c r="N75" s="73"/>
      <c r="P75" s="73"/>
      <c r="Q75" s="73"/>
      <c r="R75" s="73"/>
    </row>
    <row r="76" s="67" customFormat="1" ht="26" customHeight="1" spans="1:18">
      <c r="A76" s="95" t="s">
        <v>145</v>
      </c>
      <c r="B76" s="96" t="s">
        <v>206</v>
      </c>
      <c r="C76" s="96" t="s">
        <v>152</v>
      </c>
      <c r="D76" s="101"/>
      <c r="E76" s="102"/>
      <c r="F76" s="99" t="s">
        <v>208</v>
      </c>
      <c r="G76" s="94">
        <f t="shared" si="2"/>
        <v>-97.087676</v>
      </c>
      <c r="H76" s="100">
        <v>0</v>
      </c>
      <c r="I76" s="100">
        <v>-97.087676</v>
      </c>
      <c r="J76" s="100">
        <v>0</v>
      </c>
      <c r="K76" s="100">
        <v>0</v>
      </c>
      <c r="L76" s="72"/>
      <c r="M76" s="72"/>
      <c r="N76" s="73"/>
      <c r="P76" s="73"/>
      <c r="Q76" s="73"/>
      <c r="R76" s="73"/>
    </row>
    <row r="77" s="67" customFormat="1" ht="26" customHeight="1" spans="1:18">
      <c r="A77" s="95" t="s">
        <v>145</v>
      </c>
      <c r="B77" s="96" t="s">
        <v>206</v>
      </c>
      <c r="C77" s="96" t="s">
        <v>156</v>
      </c>
      <c r="D77" s="101"/>
      <c r="E77" s="98"/>
      <c r="F77" s="99" t="s">
        <v>209</v>
      </c>
      <c r="G77" s="94">
        <f t="shared" si="2"/>
        <v>-6.4</v>
      </c>
      <c r="H77" s="100">
        <v>0</v>
      </c>
      <c r="I77" s="100">
        <v>-6.4</v>
      </c>
      <c r="J77" s="100">
        <v>0</v>
      </c>
      <c r="K77" s="100">
        <v>0</v>
      </c>
      <c r="L77" s="72"/>
      <c r="M77" s="72"/>
      <c r="N77" s="73"/>
      <c r="P77" s="73"/>
      <c r="Q77" s="73"/>
      <c r="R77" s="73"/>
    </row>
    <row r="78" s="67" customFormat="1" ht="26" customHeight="1" spans="1:18">
      <c r="A78" s="95" t="s">
        <v>145</v>
      </c>
      <c r="B78" s="96" t="s">
        <v>210</v>
      </c>
      <c r="C78" s="96"/>
      <c r="D78" s="101"/>
      <c r="E78" s="98" t="s">
        <v>211</v>
      </c>
      <c r="F78" s="99"/>
      <c r="G78" s="94">
        <f t="shared" si="2"/>
        <v>-56.255518</v>
      </c>
      <c r="H78" s="100">
        <v>6.58318</v>
      </c>
      <c r="I78" s="100">
        <v>-62.991292</v>
      </c>
      <c r="J78" s="100">
        <v>12.152594</v>
      </c>
      <c r="K78" s="100">
        <v>-12</v>
      </c>
      <c r="L78" s="72"/>
      <c r="M78" s="72"/>
      <c r="N78" s="73"/>
      <c r="P78" s="73"/>
      <c r="Q78" s="73"/>
      <c r="R78" s="73"/>
    </row>
    <row r="79" s="67" customFormat="1" ht="26" customHeight="1" spans="1:18">
      <c r="A79" s="95" t="s">
        <v>145</v>
      </c>
      <c r="B79" s="96" t="s">
        <v>210</v>
      </c>
      <c r="C79" s="96" t="s">
        <v>147</v>
      </c>
      <c r="D79" s="101"/>
      <c r="E79" s="98"/>
      <c r="F79" s="99" t="s">
        <v>149</v>
      </c>
      <c r="G79" s="94">
        <f t="shared" si="2"/>
        <v>4.83728</v>
      </c>
      <c r="H79" s="100">
        <v>6.58318</v>
      </c>
      <c r="I79" s="100">
        <v>-1.8495</v>
      </c>
      <c r="J79" s="100">
        <v>0.1036</v>
      </c>
      <c r="K79" s="100">
        <v>0</v>
      </c>
      <c r="L79" s="72"/>
      <c r="M79" s="72"/>
      <c r="N79" s="73"/>
      <c r="P79" s="73"/>
      <c r="Q79" s="73"/>
      <c r="R79" s="73"/>
    </row>
    <row r="80" s="67" customFormat="1" ht="26" customHeight="1" spans="1:18">
      <c r="A80" s="95" t="s">
        <v>145</v>
      </c>
      <c r="B80" s="96" t="s">
        <v>210</v>
      </c>
      <c r="C80" s="96" t="s">
        <v>150</v>
      </c>
      <c r="D80" s="101"/>
      <c r="E80" s="102"/>
      <c r="F80" s="99" t="s">
        <v>151</v>
      </c>
      <c r="G80" s="94">
        <f t="shared" si="2"/>
        <v>-51.778592</v>
      </c>
      <c r="H80" s="100">
        <v>0</v>
      </c>
      <c r="I80" s="100">
        <v>-51.778592</v>
      </c>
      <c r="J80" s="100">
        <v>12</v>
      </c>
      <c r="K80" s="100">
        <v>-12</v>
      </c>
      <c r="L80" s="72"/>
      <c r="M80" s="72"/>
      <c r="N80" s="73"/>
      <c r="P80" s="73"/>
      <c r="Q80" s="73"/>
      <c r="R80" s="73"/>
    </row>
    <row r="81" s="67" customFormat="1" ht="26" customHeight="1" spans="1:18">
      <c r="A81" s="95" t="s">
        <v>145</v>
      </c>
      <c r="B81" s="96" t="s">
        <v>210</v>
      </c>
      <c r="C81" s="96" t="s">
        <v>152</v>
      </c>
      <c r="D81" s="101"/>
      <c r="E81" s="98"/>
      <c r="F81" s="99" t="s">
        <v>212</v>
      </c>
      <c r="G81" s="94">
        <f t="shared" si="2"/>
        <v>-2.1712</v>
      </c>
      <c r="H81" s="100">
        <v>0</v>
      </c>
      <c r="I81" s="100">
        <v>-2.1712</v>
      </c>
      <c r="J81" s="100">
        <v>0</v>
      </c>
      <c r="K81" s="100">
        <v>0</v>
      </c>
      <c r="L81" s="72"/>
      <c r="M81" s="72"/>
      <c r="N81" s="73"/>
      <c r="P81" s="73"/>
      <c r="Q81" s="73"/>
      <c r="R81" s="73"/>
    </row>
    <row r="82" s="67" customFormat="1" ht="26" customHeight="1" spans="1:18">
      <c r="A82" s="95" t="s">
        <v>145</v>
      </c>
      <c r="B82" s="96" t="s">
        <v>210</v>
      </c>
      <c r="C82" s="96" t="s">
        <v>156</v>
      </c>
      <c r="D82" s="101"/>
      <c r="E82" s="98"/>
      <c r="F82" s="99" t="s">
        <v>213</v>
      </c>
      <c r="G82" s="94">
        <f t="shared" si="2"/>
        <v>-7.143006</v>
      </c>
      <c r="H82" s="100">
        <v>0</v>
      </c>
      <c r="I82" s="100">
        <v>-7.192</v>
      </c>
      <c r="J82" s="100">
        <v>0.048994</v>
      </c>
      <c r="K82" s="100">
        <v>0</v>
      </c>
      <c r="L82" s="72"/>
      <c r="M82" s="72"/>
      <c r="N82" s="73"/>
      <c r="P82" s="73"/>
      <c r="Q82" s="73"/>
      <c r="R82" s="73"/>
    </row>
    <row r="83" s="67" customFormat="1" ht="26" customHeight="1" spans="1:18">
      <c r="A83" s="95" t="s">
        <v>145</v>
      </c>
      <c r="B83" s="96" t="s">
        <v>214</v>
      </c>
      <c r="C83" s="96"/>
      <c r="D83" s="101"/>
      <c r="E83" s="98" t="s">
        <v>215</v>
      </c>
      <c r="F83" s="99"/>
      <c r="G83" s="94">
        <f t="shared" si="2"/>
        <v>-478.663961</v>
      </c>
      <c r="H83" s="100">
        <v>8.060551</v>
      </c>
      <c r="I83" s="100">
        <v>-492.220522</v>
      </c>
      <c r="J83" s="100">
        <v>5.49601</v>
      </c>
      <c r="K83" s="100">
        <v>0</v>
      </c>
      <c r="L83" s="72"/>
      <c r="M83" s="72"/>
      <c r="N83" s="73"/>
      <c r="P83" s="73"/>
      <c r="Q83" s="73"/>
      <c r="R83" s="73"/>
    </row>
    <row r="84" s="67" customFormat="1" ht="26" customHeight="1" spans="1:18">
      <c r="A84" s="95" t="s">
        <v>145</v>
      </c>
      <c r="B84" s="96" t="s">
        <v>214</v>
      </c>
      <c r="C84" s="96" t="s">
        <v>147</v>
      </c>
      <c r="D84" s="101"/>
      <c r="E84" s="98"/>
      <c r="F84" s="99" t="s">
        <v>149</v>
      </c>
      <c r="G84" s="94">
        <f t="shared" si="2"/>
        <v>-6.196779</v>
      </c>
      <c r="H84" s="100">
        <v>0.400211</v>
      </c>
      <c r="I84" s="100">
        <v>-7.093</v>
      </c>
      <c r="J84" s="100">
        <v>0.49601</v>
      </c>
      <c r="K84" s="100">
        <v>0</v>
      </c>
      <c r="L84" s="72"/>
      <c r="M84" s="72"/>
      <c r="N84" s="73"/>
      <c r="P84" s="73"/>
      <c r="Q84" s="73"/>
      <c r="R84" s="73"/>
    </row>
    <row r="85" s="67" customFormat="1" ht="26" customHeight="1" spans="1:18">
      <c r="A85" s="95" t="s">
        <v>145</v>
      </c>
      <c r="B85" s="96" t="s">
        <v>214</v>
      </c>
      <c r="C85" s="96" t="s">
        <v>150</v>
      </c>
      <c r="D85" s="101"/>
      <c r="E85" s="102"/>
      <c r="F85" s="99" t="s">
        <v>151</v>
      </c>
      <c r="G85" s="94">
        <f t="shared" si="2"/>
        <v>-380.920261</v>
      </c>
      <c r="H85" s="100">
        <v>0</v>
      </c>
      <c r="I85" s="100">
        <v>-380.920261</v>
      </c>
      <c r="J85" s="100">
        <v>0</v>
      </c>
      <c r="K85" s="100">
        <v>0</v>
      </c>
      <c r="L85" s="72"/>
      <c r="M85" s="72"/>
      <c r="N85" s="73"/>
      <c r="P85" s="73"/>
      <c r="Q85" s="73"/>
      <c r="R85" s="73"/>
    </row>
    <row r="86" s="67" customFormat="1" ht="26" customHeight="1" spans="1:18">
      <c r="A86" s="95" t="s">
        <v>145</v>
      </c>
      <c r="B86" s="96" t="s">
        <v>214</v>
      </c>
      <c r="C86" s="96" t="s">
        <v>156</v>
      </c>
      <c r="D86" s="101"/>
      <c r="E86" s="98"/>
      <c r="F86" s="99" t="s">
        <v>216</v>
      </c>
      <c r="G86" s="94">
        <f t="shared" si="2"/>
        <v>-91.546921</v>
      </c>
      <c r="H86" s="100">
        <v>7.66034</v>
      </c>
      <c r="I86" s="100">
        <v>-104.207261</v>
      </c>
      <c r="J86" s="100">
        <v>5</v>
      </c>
      <c r="K86" s="100">
        <v>0</v>
      </c>
      <c r="L86" s="72"/>
      <c r="M86" s="72"/>
      <c r="N86" s="73"/>
      <c r="P86" s="73"/>
      <c r="Q86" s="73"/>
      <c r="R86" s="73"/>
    </row>
    <row r="87" s="67" customFormat="1" ht="26" customHeight="1" spans="1:18">
      <c r="A87" s="95" t="s">
        <v>145</v>
      </c>
      <c r="B87" s="96" t="s">
        <v>217</v>
      </c>
      <c r="C87" s="96"/>
      <c r="D87" s="101"/>
      <c r="E87" s="98" t="s">
        <v>218</v>
      </c>
      <c r="F87" s="99"/>
      <c r="G87" s="94">
        <f t="shared" si="2"/>
        <v>196.371782</v>
      </c>
      <c r="H87" s="100">
        <v>50.992107</v>
      </c>
      <c r="I87" s="100">
        <v>-62.188201</v>
      </c>
      <c r="J87" s="100">
        <v>235.013676</v>
      </c>
      <c r="K87" s="100">
        <v>-27.4458</v>
      </c>
      <c r="L87" s="72"/>
      <c r="M87" s="72"/>
      <c r="N87" s="73"/>
      <c r="P87" s="73"/>
      <c r="Q87" s="73"/>
      <c r="R87" s="73"/>
    </row>
    <row r="88" s="67" customFormat="1" ht="26" customHeight="1" spans="1:18">
      <c r="A88" s="95" t="s">
        <v>145</v>
      </c>
      <c r="B88" s="96" t="s">
        <v>217</v>
      </c>
      <c r="C88" s="96" t="s">
        <v>147</v>
      </c>
      <c r="D88" s="101"/>
      <c r="E88" s="98"/>
      <c r="F88" s="99" t="s">
        <v>149</v>
      </c>
      <c r="G88" s="94">
        <f t="shared" si="2"/>
        <v>259.654483</v>
      </c>
      <c r="H88" s="100">
        <v>50.992107</v>
      </c>
      <c r="I88" s="100">
        <v>-25.7655</v>
      </c>
      <c r="J88" s="100">
        <v>235.013676</v>
      </c>
      <c r="K88" s="100">
        <v>-0.5858</v>
      </c>
      <c r="L88" s="72"/>
      <c r="M88" s="72"/>
      <c r="N88" s="73"/>
      <c r="P88" s="73"/>
      <c r="Q88" s="73"/>
      <c r="R88" s="73"/>
    </row>
    <row r="89" s="67" customFormat="1" ht="26" customHeight="1" spans="1:18">
      <c r="A89" s="95" t="s">
        <v>145</v>
      </c>
      <c r="B89" s="96" t="s">
        <v>217</v>
      </c>
      <c r="C89" s="96" t="s">
        <v>150</v>
      </c>
      <c r="D89" s="101"/>
      <c r="E89" s="102"/>
      <c r="F89" s="99" t="s">
        <v>151</v>
      </c>
      <c r="G89" s="94">
        <f t="shared" si="2"/>
        <v>-48.289701</v>
      </c>
      <c r="H89" s="100">
        <v>0</v>
      </c>
      <c r="I89" s="100">
        <v>-21.429701</v>
      </c>
      <c r="J89" s="100">
        <v>0</v>
      </c>
      <c r="K89" s="100">
        <v>-26.86</v>
      </c>
      <c r="L89" s="72"/>
      <c r="M89" s="72"/>
      <c r="N89" s="73"/>
      <c r="P89" s="73"/>
      <c r="Q89" s="73"/>
      <c r="R89" s="73"/>
    </row>
    <row r="90" s="67" customFormat="1" ht="26" customHeight="1" spans="1:18">
      <c r="A90" s="95" t="s">
        <v>145</v>
      </c>
      <c r="B90" s="96" t="s">
        <v>217</v>
      </c>
      <c r="C90" s="96" t="s">
        <v>170</v>
      </c>
      <c r="D90" s="101"/>
      <c r="E90" s="98"/>
      <c r="F90" s="99" t="s">
        <v>219</v>
      </c>
      <c r="G90" s="94">
        <f t="shared" si="2"/>
        <v>-13.82</v>
      </c>
      <c r="H90" s="100">
        <v>0</v>
      </c>
      <c r="I90" s="100">
        <v>-13.82</v>
      </c>
      <c r="J90" s="100">
        <v>0</v>
      </c>
      <c r="K90" s="100">
        <v>0</v>
      </c>
      <c r="L90" s="72"/>
      <c r="M90" s="72"/>
      <c r="N90" s="73"/>
      <c r="P90" s="73"/>
      <c r="Q90" s="73"/>
      <c r="R90" s="73"/>
    </row>
    <row r="91" s="67" customFormat="1" ht="26" customHeight="1" spans="1:18">
      <c r="A91" s="95" t="s">
        <v>145</v>
      </c>
      <c r="B91" s="96" t="s">
        <v>217</v>
      </c>
      <c r="C91" s="96" t="s">
        <v>163</v>
      </c>
      <c r="D91" s="101"/>
      <c r="E91" s="98"/>
      <c r="F91" s="99" t="s">
        <v>164</v>
      </c>
      <c r="G91" s="94">
        <f t="shared" si="2"/>
        <v>-1.173</v>
      </c>
      <c r="H91" s="100">
        <v>0</v>
      </c>
      <c r="I91" s="100">
        <v>-1.173</v>
      </c>
      <c r="J91" s="100">
        <v>0</v>
      </c>
      <c r="K91" s="100">
        <v>0</v>
      </c>
      <c r="L91" s="72"/>
      <c r="M91" s="72"/>
      <c r="N91" s="73"/>
      <c r="P91" s="73"/>
      <c r="Q91" s="73"/>
      <c r="R91" s="73"/>
    </row>
    <row r="92" s="67" customFormat="1" ht="26" customHeight="1" spans="1:18">
      <c r="A92" s="95" t="s">
        <v>145</v>
      </c>
      <c r="B92" s="96" t="s">
        <v>217</v>
      </c>
      <c r="C92" s="96" t="s">
        <v>156</v>
      </c>
      <c r="D92" s="101"/>
      <c r="E92" s="98"/>
      <c r="F92" s="99" t="s">
        <v>220</v>
      </c>
      <c r="G92" s="94">
        <f t="shared" si="2"/>
        <v>0</v>
      </c>
      <c r="H92" s="100">
        <v>0</v>
      </c>
      <c r="I92" s="100">
        <v>0</v>
      </c>
      <c r="J92" s="100">
        <v>0</v>
      </c>
      <c r="K92" s="100">
        <v>0</v>
      </c>
      <c r="L92" s="72"/>
      <c r="M92" s="72"/>
      <c r="N92" s="73"/>
      <c r="P92" s="73"/>
      <c r="Q92" s="73"/>
      <c r="R92" s="73"/>
    </row>
    <row r="93" s="67" customFormat="1" ht="26" customHeight="1" spans="1:18">
      <c r="A93" s="95" t="s">
        <v>145</v>
      </c>
      <c r="B93" s="96" t="s">
        <v>221</v>
      </c>
      <c r="C93" s="96"/>
      <c r="D93" s="101"/>
      <c r="E93" s="98" t="s">
        <v>222</v>
      </c>
      <c r="F93" s="99"/>
      <c r="G93" s="94">
        <f t="shared" si="2"/>
        <v>-1333.084383</v>
      </c>
      <c r="H93" s="100">
        <v>166.471468</v>
      </c>
      <c r="I93" s="100">
        <v>-1535.966539</v>
      </c>
      <c r="J93" s="100">
        <v>3959.842881</v>
      </c>
      <c r="K93" s="100">
        <v>-3923.432193</v>
      </c>
      <c r="L93" s="72"/>
      <c r="M93" s="72"/>
      <c r="N93" s="73"/>
      <c r="P93" s="73"/>
      <c r="Q93" s="73"/>
      <c r="R93" s="73"/>
    </row>
    <row r="94" s="67" customFormat="1" ht="26" customHeight="1" spans="1:18">
      <c r="A94" s="95" t="s">
        <v>145</v>
      </c>
      <c r="B94" s="96" t="s">
        <v>221</v>
      </c>
      <c r="C94" s="96" t="s">
        <v>147</v>
      </c>
      <c r="D94" s="101"/>
      <c r="E94" s="98"/>
      <c r="F94" s="99" t="s">
        <v>149</v>
      </c>
      <c r="G94" s="94">
        <f t="shared" si="2"/>
        <v>53.953407</v>
      </c>
      <c r="H94" s="100">
        <v>20.051245</v>
      </c>
      <c r="I94" s="100">
        <v>-11.2325</v>
      </c>
      <c r="J94" s="100">
        <v>45.134662</v>
      </c>
      <c r="K94" s="100">
        <v>0</v>
      </c>
      <c r="L94" s="72"/>
      <c r="M94" s="72"/>
      <c r="N94" s="73"/>
      <c r="P94" s="73"/>
      <c r="Q94" s="73"/>
      <c r="R94" s="73"/>
    </row>
    <row r="95" s="67" customFormat="1" ht="26" customHeight="1" spans="1:18">
      <c r="A95" s="95" t="s">
        <v>145</v>
      </c>
      <c r="B95" s="96" t="s">
        <v>221</v>
      </c>
      <c r="C95" s="96" t="s">
        <v>150</v>
      </c>
      <c r="D95" s="101"/>
      <c r="E95" s="102"/>
      <c r="F95" s="99" t="s">
        <v>151</v>
      </c>
      <c r="G95" s="94">
        <f t="shared" si="2"/>
        <v>-975.641399</v>
      </c>
      <c r="H95" s="100">
        <v>123.770223</v>
      </c>
      <c r="I95" s="100">
        <v>-1099.137648</v>
      </c>
      <c r="J95" s="100">
        <v>2835.121219</v>
      </c>
      <c r="K95" s="100">
        <v>-2835.395193</v>
      </c>
      <c r="L95" s="72"/>
      <c r="M95" s="72"/>
      <c r="N95" s="73"/>
      <c r="P95" s="73"/>
      <c r="Q95" s="73"/>
      <c r="R95" s="73"/>
    </row>
    <row r="96" s="67" customFormat="1" ht="26" customHeight="1" spans="1:18">
      <c r="A96" s="95" t="s">
        <v>145</v>
      </c>
      <c r="B96" s="96" t="s">
        <v>221</v>
      </c>
      <c r="C96" s="96" t="s">
        <v>152</v>
      </c>
      <c r="D96" s="101"/>
      <c r="E96" s="98"/>
      <c r="F96" s="99" t="s">
        <v>223</v>
      </c>
      <c r="G96" s="94">
        <f t="shared" si="2"/>
        <v>22.35</v>
      </c>
      <c r="H96" s="100">
        <v>22.65</v>
      </c>
      <c r="I96" s="100">
        <v>-0.3</v>
      </c>
      <c r="J96" s="100">
        <v>15.9</v>
      </c>
      <c r="K96" s="100">
        <v>-15.9</v>
      </c>
      <c r="L96" s="72"/>
      <c r="M96" s="72"/>
      <c r="N96" s="73"/>
      <c r="P96" s="73"/>
      <c r="Q96" s="73"/>
      <c r="R96" s="73"/>
    </row>
    <row r="97" s="67" customFormat="1" ht="26" customHeight="1" spans="1:18">
      <c r="A97" s="95" t="s">
        <v>145</v>
      </c>
      <c r="B97" s="96" t="s">
        <v>221</v>
      </c>
      <c r="C97" s="96" t="s">
        <v>156</v>
      </c>
      <c r="D97" s="101"/>
      <c r="E97" s="98"/>
      <c r="F97" s="99" t="s">
        <v>224</v>
      </c>
      <c r="G97" s="94">
        <f t="shared" si="2"/>
        <v>-433.746391</v>
      </c>
      <c r="H97" s="100">
        <v>0</v>
      </c>
      <c r="I97" s="100">
        <v>-425.296391</v>
      </c>
      <c r="J97" s="100">
        <v>1063.687</v>
      </c>
      <c r="K97" s="100">
        <v>-1072.137</v>
      </c>
      <c r="L97" s="72"/>
      <c r="M97" s="72"/>
      <c r="N97" s="73"/>
      <c r="P97" s="73"/>
      <c r="Q97" s="73"/>
      <c r="R97" s="73"/>
    </row>
    <row r="98" s="67" customFormat="1" ht="26" customHeight="1" spans="1:18">
      <c r="A98" s="95" t="s">
        <v>145</v>
      </c>
      <c r="B98" s="96" t="s">
        <v>225</v>
      </c>
      <c r="C98" s="96"/>
      <c r="D98" s="101"/>
      <c r="E98" s="98" t="s">
        <v>226</v>
      </c>
      <c r="F98" s="99"/>
      <c r="G98" s="94">
        <f t="shared" si="2"/>
        <v>-813.894019</v>
      </c>
      <c r="H98" s="100">
        <v>58.573084</v>
      </c>
      <c r="I98" s="100">
        <v>-889.0934</v>
      </c>
      <c r="J98" s="100">
        <v>16.626297</v>
      </c>
      <c r="K98" s="100">
        <v>0</v>
      </c>
      <c r="L98" s="72"/>
      <c r="M98" s="72"/>
      <c r="N98" s="73"/>
      <c r="P98" s="73"/>
      <c r="Q98" s="73"/>
      <c r="R98" s="73"/>
    </row>
    <row r="99" s="67" customFormat="1" ht="26" customHeight="1" spans="1:18">
      <c r="A99" s="95" t="s">
        <v>145</v>
      </c>
      <c r="B99" s="96" t="s">
        <v>225</v>
      </c>
      <c r="C99" s="96" t="s">
        <v>147</v>
      </c>
      <c r="D99" s="101"/>
      <c r="E99" s="98"/>
      <c r="F99" s="99" t="s">
        <v>149</v>
      </c>
      <c r="G99" s="94">
        <f t="shared" si="2"/>
        <v>-2.447222</v>
      </c>
      <c r="H99" s="100">
        <v>0</v>
      </c>
      <c r="I99" s="100">
        <v>-4.9055</v>
      </c>
      <c r="J99" s="100">
        <v>2.458278</v>
      </c>
      <c r="K99" s="100">
        <v>0</v>
      </c>
      <c r="L99" s="72"/>
      <c r="M99" s="72"/>
      <c r="N99" s="73"/>
      <c r="P99" s="73"/>
      <c r="Q99" s="73"/>
      <c r="R99" s="73"/>
    </row>
    <row r="100" s="67" customFormat="1" ht="26" customHeight="1" spans="1:18">
      <c r="A100" s="95" t="s">
        <v>145</v>
      </c>
      <c r="B100" s="96" t="s">
        <v>225</v>
      </c>
      <c r="C100" s="96" t="s">
        <v>150</v>
      </c>
      <c r="D100" s="101"/>
      <c r="E100" s="102"/>
      <c r="F100" s="99" t="s">
        <v>151</v>
      </c>
      <c r="G100" s="94">
        <f t="shared" si="2"/>
        <v>-43.478</v>
      </c>
      <c r="H100" s="100">
        <v>45</v>
      </c>
      <c r="I100" s="100">
        <v>-88.478</v>
      </c>
      <c r="J100" s="100">
        <v>0</v>
      </c>
      <c r="K100" s="100">
        <v>0</v>
      </c>
      <c r="L100" s="72"/>
      <c r="M100" s="72"/>
      <c r="N100" s="73"/>
      <c r="P100" s="73"/>
      <c r="Q100" s="73"/>
      <c r="R100" s="73"/>
    </row>
    <row r="101" s="67" customFormat="1" ht="26" customHeight="1" spans="1:18">
      <c r="A101" s="95" t="s">
        <v>145</v>
      </c>
      <c r="B101" s="96" t="s">
        <v>225</v>
      </c>
      <c r="C101" s="96" t="s">
        <v>152</v>
      </c>
      <c r="D101" s="101"/>
      <c r="E101" s="98"/>
      <c r="F101" s="99" t="s">
        <v>227</v>
      </c>
      <c r="G101" s="94">
        <f t="shared" si="2"/>
        <v>-31.020534</v>
      </c>
      <c r="H101" s="100">
        <v>0</v>
      </c>
      <c r="I101" s="100">
        <v>-31.020534</v>
      </c>
      <c r="J101" s="100">
        <v>0</v>
      </c>
      <c r="K101" s="100">
        <v>0</v>
      </c>
      <c r="L101" s="72"/>
      <c r="M101" s="72"/>
      <c r="N101" s="73"/>
      <c r="P101" s="73"/>
      <c r="Q101" s="73"/>
      <c r="R101" s="73"/>
    </row>
    <row r="102" s="67" customFormat="1" ht="26" customHeight="1" spans="1:18">
      <c r="A102" s="95" t="s">
        <v>145</v>
      </c>
      <c r="B102" s="96" t="s">
        <v>225</v>
      </c>
      <c r="C102" s="96" t="s">
        <v>163</v>
      </c>
      <c r="D102" s="101"/>
      <c r="E102" s="98"/>
      <c r="F102" s="99" t="s">
        <v>164</v>
      </c>
      <c r="G102" s="94">
        <f t="shared" si="2"/>
        <v>11.347603</v>
      </c>
      <c r="H102" s="100">
        <v>13.573084</v>
      </c>
      <c r="I102" s="100">
        <v>-3.3935</v>
      </c>
      <c r="J102" s="100">
        <v>1.168019</v>
      </c>
      <c r="K102" s="100">
        <v>0</v>
      </c>
      <c r="L102" s="72"/>
      <c r="M102" s="72"/>
      <c r="N102" s="73"/>
      <c r="P102" s="73"/>
      <c r="Q102" s="73"/>
      <c r="R102" s="73"/>
    </row>
    <row r="103" s="67" customFormat="1" ht="26" customHeight="1" spans="1:18">
      <c r="A103" s="95" t="s">
        <v>145</v>
      </c>
      <c r="B103" s="96" t="s">
        <v>225</v>
      </c>
      <c r="C103" s="96" t="s">
        <v>156</v>
      </c>
      <c r="D103" s="101"/>
      <c r="E103" s="98"/>
      <c r="F103" s="99" t="s">
        <v>228</v>
      </c>
      <c r="G103" s="94">
        <f t="shared" si="2"/>
        <v>-748.295866</v>
      </c>
      <c r="H103" s="100">
        <v>0</v>
      </c>
      <c r="I103" s="100">
        <v>-761.295866</v>
      </c>
      <c r="J103" s="100">
        <v>13</v>
      </c>
      <c r="K103" s="100">
        <v>0</v>
      </c>
      <c r="L103" s="72"/>
      <c r="M103" s="72"/>
      <c r="N103" s="73"/>
      <c r="P103" s="73"/>
      <c r="Q103" s="73"/>
      <c r="R103" s="73"/>
    </row>
    <row r="104" s="67" customFormat="1" ht="26" customHeight="1" spans="1:18">
      <c r="A104" s="95" t="s">
        <v>145</v>
      </c>
      <c r="B104" s="96" t="s">
        <v>229</v>
      </c>
      <c r="C104" s="96"/>
      <c r="D104" s="101"/>
      <c r="E104" s="98" t="s">
        <v>230</v>
      </c>
      <c r="F104" s="99"/>
      <c r="G104" s="94">
        <f t="shared" si="2"/>
        <v>27.711479</v>
      </c>
      <c r="H104" s="100">
        <v>0.708949</v>
      </c>
      <c r="I104" s="100">
        <v>-45.754541</v>
      </c>
      <c r="J104" s="100">
        <v>72.757071</v>
      </c>
      <c r="K104" s="100">
        <v>0</v>
      </c>
      <c r="L104" s="72"/>
      <c r="M104" s="72"/>
      <c r="N104" s="73"/>
      <c r="P104" s="73"/>
      <c r="Q104" s="73"/>
      <c r="R104" s="73"/>
    </row>
    <row r="105" s="67" customFormat="1" ht="26" customHeight="1" spans="1:18">
      <c r="A105" s="95" t="s">
        <v>145</v>
      </c>
      <c r="B105" s="96" t="s">
        <v>229</v>
      </c>
      <c r="C105" s="96" t="s">
        <v>147</v>
      </c>
      <c r="D105" s="101"/>
      <c r="E105" s="98"/>
      <c r="F105" s="99" t="s">
        <v>149</v>
      </c>
      <c r="G105" s="94">
        <f t="shared" si="2"/>
        <v>69.93252</v>
      </c>
      <c r="H105" s="100">
        <v>0.708949</v>
      </c>
      <c r="I105" s="100">
        <v>-3.5335</v>
      </c>
      <c r="J105" s="100">
        <v>72.757071</v>
      </c>
      <c r="K105" s="100">
        <v>0</v>
      </c>
      <c r="L105" s="72"/>
      <c r="M105" s="72"/>
      <c r="N105" s="73"/>
      <c r="P105" s="73"/>
      <c r="Q105" s="73"/>
      <c r="R105" s="73"/>
    </row>
    <row r="106" s="67" customFormat="1" ht="26" customHeight="1" spans="1:18">
      <c r="A106" s="95" t="s">
        <v>145</v>
      </c>
      <c r="B106" s="96" t="s">
        <v>229</v>
      </c>
      <c r="C106" s="96" t="s">
        <v>150</v>
      </c>
      <c r="D106" s="101"/>
      <c r="E106" s="102"/>
      <c r="F106" s="99" t="s">
        <v>151</v>
      </c>
      <c r="G106" s="94">
        <f t="shared" si="2"/>
        <v>-19.188</v>
      </c>
      <c r="H106" s="100">
        <v>0</v>
      </c>
      <c r="I106" s="100">
        <v>-19.188</v>
      </c>
      <c r="J106" s="100">
        <v>0</v>
      </c>
      <c r="K106" s="100">
        <v>0</v>
      </c>
      <c r="L106" s="72"/>
      <c r="M106" s="72"/>
      <c r="N106" s="73"/>
      <c r="P106" s="73"/>
      <c r="Q106" s="73"/>
      <c r="R106" s="73"/>
    </row>
    <row r="107" s="67" customFormat="1" ht="26" customHeight="1" spans="1:18">
      <c r="A107" s="95" t="s">
        <v>145</v>
      </c>
      <c r="B107" s="96" t="s">
        <v>229</v>
      </c>
      <c r="C107" s="96" t="s">
        <v>152</v>
      </c>
      <c r="D107" s="101"/>
      <c r="E107" s="98"/>
      <c r="F107" s="99" t="s">
        <v>231</v>
      </c>
      <c r="G107" s="94">
        <f t="shared" si="2"/>
        <v>-3.1631</v>
      </c>
      <c r="H107" s="100">
        <v>0</v>
      </c>
      <c r="I107" s="100">
        <v>-3.1631</v>
      </c>
      <c r="J107" s="100">
        <v>0</v>
      </c>
      <c r="K107" s="100">
        <v>0</v>
      </c>
      <c r="L107" s="72"/>
      <c r="M107" s="72"/>
      <c r="N107" s="73"/>
      <c r="P107" s="73"/>
      <c r="Q107" s="73"/>
      <c r="R107" s="73"/>
    </row>
    <row r="108" s="67" customFormat="1" ht="26" customHeight="1" spans="1:18">
      <c r="A108" s="95" t="s">
        <v>145</v>
      </c>
      <c r="B108" s="96" t="s">
        <v>229</v>
      </c>
      <c r="C108" s="96" t="s">
        <v>170</v>
      </c>
      <c r="D108" s="101"/>
      <c r="E108" s="98"/>
      <c r="F108" s="99" t="s">
        <v>232</v>
      </c>
      <c r="G108" s="94">
        <f t="shared" si="2"/>
        <v>-8.737941</v>
      </c>
      <c r="H108" s="100">
        <v>0</v>
      </c>
      <c r="I108" s="100">
        <v>-8.737941</v>
      </c>
      <c r="J108" s="100">
        <v>0</v>
      </c>
      <c r="K108" s="100">
        <v>0</v>
      </c>
      <c r="L108" s="72"/>
      <c r="M108" s="72"/>
      <c r="N108" s="73"/>
      <c r="P108" s="73"/>
      <c r="Q108" s="73"/>
      <c r="R108" s="73"/>
    </row>
    <row r="109" s="67" customFormat="1" ht="26" customHeight="1" spans="1:18">
      <c r="A109" s="95" t="s">
        <v>145</v>
      </c>
      <c r="B109" s="96" t="s">
        <v>229</v>
      </c>
      <c r="C109" s="96" t="s">
        <v>156</v>
      </c>
      <c r="D109" s="101"/>
      <c r="E109" s="98"/>
      <c r="F109" s="99" t="s">
        <v>233</v>
      </c>
      <c r="G109" s="94">
        <f t="shared" si="2"/>
        <v>-11.132</v>
      </c>
      <c r="H109" s="100">
        <v>0</v>
      </c>
      <c r="I109" s="100">
        <v>-11.132</v>
      </c>
      <c r="J109" s="100">
        <v>0</v>
      </c>
      <c r="K109" s="100">
        <v>0</v>
      </c>
      <c r="L109" s="72"/>
      <c r="M109" s="72"/>
      <c r="N109" s="73"/>
      <c r="P109" s="73"/>
      <c r="Q109" s="73"/>
      <c r="R109" s="73"/>
    </row>
    <row r="110" s="67" customFormat="1" ht="26" customHeight="1" spans="1:18">
      <c r="A110" s="95" t="s">
        <v>145</v>
      </c>
      <c r="B110" s="96" t="s">
        <v>234</v>
      </c>
      <c r="C110" s="96"/>
      <c r="D110" s="101"/>
      <c r="E110" s="98" t="s">
        <v>235</v>
      </c>
      <c r="F110" s="99"/>
      <c r="G110" s="94">
        <f t="shared" si="2"/>
        <v>-251.237505</v>
      </c>
      <c r="H110" s="100">
        <v>8.499954</v>
      </c>
      <c r="I110" s="100">
        <v>-262.997759</v>
      </c>
      <c r="J110" s="100">
        <v>3.2603</v>
      </c>
      <c r="K110" s="100">
        <v>0</v>
      </c>
      <c r="L110" s="72"/>
      <c r="M110" s="72"/>
      <c r="N110" s="73"/>
      <c r="P110" s="73"/>
      <c r="Q110" s="73"/>
      <c r="R110" s="73"/>
    </row>
    <row r="111" s="67" customFormat="1" ht="26" customHeight="1" spans="1:18">
      <c r="A111" s="95" t="s">
        <v>145</v>
      </c>
      <c r="B111" s="96" t="s">
        <v>234</v>
      </c>
      <c r="C111" s="96" t="s">
        <v>147</v>
      </c>
      <c r="D111" s="101"/>
      <c r="E111" s="98"/>
      <c r="F111" s="99" t="s">
        <v>149</v>
      </c>
      <c r="G111" s="94">
        <f t="shared" si="2"/>
        <v>0.919902</v>
      </c>
      <c r="H111" s="100">
        <v>0.299102</v>
      </c>
      <c r="I111" s="100">
        <v>-1.9695</v>
      </c>
      <c r="J111" s="100">
        <v>2.5903</v>
      </c>
      <c r="K111" s="100">
        <v>0</v>
      </c>
      <c r="L111" s="72"/>
      <c r="M111" s="72"/>
      <c r="N111" s="73"/>
      <c r="P111" s="73"/>
      <c r="Q111" s="73"/>
      <c r="R111" s="73"/>
    </row>
    <row r="112" s="67" customFormat="1" ht="26" customHeight="1" spans="1:18">
      <c r="A112" s="95" t="s">
        <v>145</v>
      </c>
      <c r="B112" s="96" t="s">
        <v>234</v>
      </c>
      <c r="C112" s="96" t="s">
        <v>150</v>
      </c>
      <c r="D112" s="101"/>
      <c r="E112" s="102"/>
      <c r="F112" s="99" t="s">
        <v>151</v>
      </c>
      <c r="G112" s="94">
        <f t="shared" si="2"/>
        <v>-35.192131</v>
      </c>
      <c r="H112" s="100">
        <v>0</v>
      </c>
      <c r="I112" s="100">
        <v>-35.192131</v>
      </c>
      <c r="J112" s="100">
        <v>0</v>
      </c>
      <c r="K112" s="100">
        <v>0</v>
      </c>
      <c r="L112" s="72"/>
      <c r="M112" s="72"/>
      <c r="N112" s="73"/>
      <c r="P112" s="73"/>
      <c r="Q112" s="73"/>
      <c r="R112" s="73"/>
    </row>
    <row r="113" s="67" customFormat="1" ht="26" customHeight="1" spans="1:18">
      <c r="A113" s="95" t="s">
        <v>145</v>
      </c>
      <c r="B113" s="96" t="s">
        <v>234</v>
      </c>
      <c r="C113" s="96" t="s">
        <v>163</v>
      </c>
      <c r="D113" s="101"/>
      <c r="E113" s="98"/>
      <c r="F113" s="99" t="s">
        <v>164</v>
      </c>
      <c r="G113" s="94">
        <f t="shared" si="2"/>
        <v>5.232352</v>
      </c>
      <c r="H113" s="100">
        <v>8.200852</v>
      </c>
      <c r="I113" s="100">
        <v>-3.6385</v>
      </c>
      <c r="J113" s="100">
        <v>0.67</v>
      </c>
      <c r="K113" s="100">
        <v>0</v>
      </c>
      <c r="L113" s="72"/>
      <c r="M113" s="72"/>
      <c r="N113" s="73"/>
      <c r="P113" s="73"/>
      <c r="Q113" s="73"/>
      <c r="R113" s="73"/>
    </row>
    <row r="114" s="67" customFormat="1" ht="26" customHeight="1" spans="1:18">
      <c r="A114" s="95" t="s">
        <v>145</v>
      </c>
      <c r="B114" s="96" t="s">
        <v>234</v>
      </c>
      <c r="C114" s="96" t="s">
        <v>156</v>
      </c>
      <c r="D114" s="101"/>
      <c r="E114" s="98"/>
      <c r="F114" s="99" t="s">
        <v>235</v>
      </c>
      <c r="G114" s="94">
        <f t="shared" si="2"/>
        <v>-222.197628</v>
      </c>
      <c r="H114" s="100">
        <v>0</v>
      </c>
      <c r="I114" s="100">
        <v>-222.197628</v>
      </c>
      <c r="J114" s="100">
        <v>0</v>
      </c>
      <c r="K114" s="100">
        <v>0</v>
      </c>
      <c r="L114" s="72"/>
      <c r="M114" s="72"/>
      <c r="N114" s="73"/>
      <c r="P114" s="73"/>
      <c r="Q114" s="73"/>
      <c r="R114" s="73"/>
    </row>
    <row r="115" s="67" customFormat="1" ht="26" customHeight="1" spans="1:18">
      <c r="A115" s="95" t="s">
        <v>145</v>
      </c>
      <c r="B115" s="96" t="s">
        <v>236</v>
      </c>
      <c r="C115" s="96"/>
      <c r="D115" s="101"/>
      <c r="E115" s="98" t="s">
        <v>237</v>
      </c>
      <c r="F115" s="99"/>
      <c r="G115" s="94">
        <f t="shared" si="2"/>
        <v>-25.002</v>
      </c>
      <c r="H115" s="100">
        <v>0</v>
      </c>
      <c r="I115" s="100">
        <v>-25.002</v>
      </c>
      <c r="J115" s="100">
        <v>0</v>
      </c>
      <c r="K115" s="100">
        <v>0</v>
      </c>
      <c r="L115" s="72"/>
      <c r="M115" s="72"/>
      <c r="N115" s="73"/>
      <c r="P115" s="73"/>
      <c r="Q115" s="73"/>
      <c r="R115" s="73"/>
    </row>
    <row r="116" s="67" customFormat="1" ht="26" customHeight="1" spans="1:18">
      <c r="A116" s="95" t="s">
        <v>145</v>
      </c>
      <c r="B116" s="96" t="s">
        <v>236</v>
      </c>
      <c r="C116" s="96" t="s">
        <v>156</v>
      </c>
      <c r="D116" s="101"/>
      <c r="E116" s="98"/>
      <c r="F116" s="99" t="s">
        <v>238</v>
      </c>
      <c r="G116" s="94">
        <f t="shared" si="2"/>
        <v>-25.002</v>
      </c>
      <c r="H116" s="100">
        <v>0</v>
      </c>
      <c r="I116" s="100">
        <v>-25.002</v>
      </c>
      <c r="J116" s="100">
        <v>0</v>
      </c>
      <c r="K116" s="100">
        <v>0</v>
      </c>
      <c r="L116" s="72"/>
      <c r="M116" s="72"/>
      <c r="N116" s="73"/>
      <c r="P116" s="73"/>
      <c r="Q116" s="73"/>
      <c r="R116" s="73"/>
    </row>
    <row r="117" s="67" customFormat="1" ht="26" customHeight="1" spans="1:18">
      <c r="A117" s="95" t="s">
        <v>145</v>
      </c>
      <c r="B117" s="96" t="s">
        <v>239</v>
      </c>
      <c r="C117" s="96"/>
      <c r="D117" s="101"/>
      <c r="E117" s="102" t="s">
        <v>240</v>
      </c>
      <c r="F117" s="99"/>
      <c r="G117" s="94">
        <f t="shared" si="2"/>
        <v>-1264.103632</v>
      </c>
      <c r="H117" s="100">
        <v>0</v>
      </c>
      <c r="I117" s="100">
        <v>-1266.376323</v>
      </c>
      <c r="J117" s="100">
        <v>952.2815</v>
      </c>
      <c r="K117" s="100">
        <v>-950.008809</v>
      </c>
      <c r="L117" s="72"/>
      <c r="M117" s="72"/>
      <c r="N117" s="73"/>
      <c r="P117" s="73"/>
      <c r="Q117" s="73"/>
      <c r="R117" s="73"/>
    </row>
    <row r="118" s="67" customFormat="1" ht="26" customHeight="1" spans="1:18">
      <c r="A118" s="95" t="s">
        <v>145</v>
      </c>
      <c r="B118" s="96" t="s">
        <v>239</v>
      </c>
      <c r="C118" s="96" t="s">
        <v>147</v>
      </c>
      <c r="D118" s="101"/>
      <c r="E118" s="98"/>
      <c r="F118" s="99" t="s">
        <v>149</v>
      </c>
      <c r="G118" s="94">
        <f t="shared" si="2"/>
        <v>-295.473959</v>
      </c>
      <c r="H118" s="100">
        <v>0</v>
      </c>
      <c r="I118" s="100">
        <v>-295.473959</v>
      </c>
      <c r="J118" s="100">
        <v>0</v>
      </c>
      <c r="K118" s="100">
        <v>0</v>
      </c>
      <c r="L118" s="72"/>
      <c r="M118" s="72"/>
      <c r="N118" s="73"/>
      <c r="P118" s="73"/>
      <c r="Q118" s="73"/>
      <c r="R118" s="73"/>
    </row>
    <row r="119" s="67" customFormat="1" ht="26" customHeight="1" spans="1:18">
      <c r="A119" s="95" t="s">
        <v>145</v>
      </c>
      <c r="B119" s="96" t="s">
        <v>239</v>
      </c>
      <c r="C119" s="96" t="s">
        <v>150</v>
      </c>
      <c r="D119" s="101"/>
      <c r="E119" s="102"/>
      <c r="F119" s="99" t="s">
        <v>151</v>
      </c>
      <c r="G119" s="94">
        <f t="shared" si="2"/>
        <v>-126.787</v>
      </c>
      <c r="H119" s="100">
        <v>0</v>
      </c>
      <c r="I119" s="100">
        <v>-125.487</v>
      </c>
      <c r="J119" s="100">
        <v>0</v>
      </c>
      <c r="K119" s="100">
        <v>-1.3</v>
      </c>
      <c r="L119" s="72"/>
      <c r="M119" s="72"/>
      <c r="N119" s="73"/>
      <c r="P119" s="73"/>
      <c r="Q119" s="73"/>
      <c r="R119" s="73"/>
    </row>
    <row r="120" s="67" customFormat="1" ht="26" customHeight="1" spans="1:18">
      <c r="A120" s="95" t="s">
        <v>145</v>
      </c>
      <c r="B120" s="96" t="s">
        <v>239</v>
      </c>
      <c r="C120" s="96" t="s">
        <v>152</v>
      </c>
      <c r="D120" s="101"/>
      <c r="E120" s="98"/>
      <c r="F120" s="99" t="s">
        <v>241</v>
      </c>
      <c r="G120" s="94">
        <f t="shared" si="2"/>
        <v>-82.64</v>
      </c>
      <c r="H120" s="100">
        <v>0</v>
      </c>
      <c r="I120" s="100">
        <v>-82.64</v>
      </c>
      <c r="J120" s="100">
        <v>0</v>
      </c>
      <c r="K120" s="100">
        <v>0</v>
      </c>
      <c r="L120" s="72"/>
      <c r="M120" s="72"/>
      <c r="N120" s="73"/>
      <c r="P120" s="73"/>
      <c r="Q120" s="73"/>
      <c r="R120" s="73"/>
    </row>
    <row r="121" s="67" customFormat="1" ht="26" customHeight="1" spans="1:18">
      <c r="A121" s="95" t="s">
        <v>145</v>
      </c>
      <c r="B121" s="96" t="s">
        <v>239</v>
      </c>
      <c r="C121" s="96" t="s">
        <v>170</v>
      </c>
      <c r="D121" s="101"/>
      <c r="E121" s="98"/>
      <c r="F121" s="99" t="s">
        <v>242</v>
      </c>
      <c r="G121" s="94">
        <f t="shared" si="2"/>
        <v>-52.708</v>
      </c>
      <c r="H121" s="100">
        <v>0</v>
      </c>
      <c r="I121" s="100">
        <v>-52.708</v>
      </c>
      <c r="J121" s="100">
        <v>0</v>
      </c>
      <c r="K121" s="100">
        <v>0</v>
      </c>
      <c r="L121" s="72"/>
      <c r="M121" s="72"/>
      <c r="N121" s="73"/>
      <c r="P121" s="73"/>
      <c r="Q121" s="73"/>
      <c r="R121" s="73"/>
    </row>
    <row r="122" s="67" customFormat="1" ht="26" customHeight="1" spans="1:18">
      <c r="A122" s="95" t="s">
        <v>145</v>
      </c>
      <c r="B122" s="96" t="s">
        <v>239</v>
      </c>
      <c r="C122" s="96" t="s">
        <v>154</v>
      </c>
      <c r="D122" s="101"/>
      <c r="E122" s="98"/>
      <c r="F122" s="99" t="s">
        <v>243</v>
      </c>
      <c r="G122" s="94">
        <f t="shared" si="2"/>
        <v>-31.5614</v>
      </c>
      <c r="H122" s="100">
        <v>0</v>
      </c>
      <c r="I122" s="100">
        <v>-31.5614</v>
      </c>
      <c r="J122" s="100">
        <v>0</v>
      </c>
      <c r="K122" s="100">
        <v>0</v>
      </c>
      <c r="L122" s="72"/>
      <c r="M122" s="72"/>
      <c r="N122" s="73"/>
      <c r="P122" s="73"/>
      <c r="Q122" s="73"/>
      <c r="R122" s="73"/>
    </row>
    <row r="123" s="67" customFormat="1" ht="26" customHeight="1" spans="1:18">
      <c r="A123" s="95" t="s">
        <v>145</v>
      </c>
      <c r="B123" s="96" t="s">
        <v>239</v>
      </c>
      <c r="C123" s="96" t="s">
        <v>244</v>
      </c>
      <c r="D123" s="101"/>
      <c r="E123" s="98"/>
      <c r="F123" s="99" t="s">
        <v>245</v>
      </c>
      <c r="G123" s="94">
        <f t="shared" si="2"/>
        <v>-180.0175</v>
      </c>
      <c r="H123" s="100">
        <v>0</v>
      </c>
      <c r="I123" s="100">
        <v>-180.0175</v>
      </c>
      <c r="J123" s="100">
        <v>0</v>
      </c>
      <c r="K123" s="100">
        <v>0</v>
      </c>
      <c r="L123" s="72"/>
      <c r="M123" s="72"/>
      <c r="N123" s="73"/>
      <c r="P123" s="73"/>
      <c r="Q123" s="73"/>
      <c r="R123" s="73"/>
    </row>
    <row r="124" s="67" customFormat="1" ht="26" customHeight="1" spans="1:18">
      <c r="A124" s="95" t="s">
        <v>145</v>
      </c>
      <c r="B124" s="96" t="s">
        <v>239</v>
      </c>
      <c r="C124" s="96" t="s">
        <v>246</v>
      </c>
      <c r="D124" s="101"/>
      <c r="E124" s="98"/>
      <c r="F124" s="99" t="s">
        <v>247</v>
      </c>
      <c r="G124" s="94">
        <f t="shared" si="2"/>
        <v>-32.15252</v>
      </c>
      <c r="H124" s="100">
        <v>0</v>
      </c>
      <c r="I124" s="100">
        <v>-20.76712</v>
      </c>
      <c r="J124" s="100">
        <v>25</v>
      </c>
      <c r="K124" s="100">
        <v>-36.3854</v>
      </c>
      <c r="L124" s="72"/>
      <c r="M124" s="72"/>
      <c r="N124" s="73"/>
      <c r="P124" s="73"/>
      <c r="Q124" s="73"/>
      <c r="R124" s="73"/>
    </row>
    <row r="125" s="67" customFormat="1" ht="26" customHeight="1" spans="1:18">
      <c r="A125" s="95" t="s">
        <v>145</v>
      </c>
      <c r="B125" s="96" t="s">
        <v>239</v>
      </c>
      <c r="C125" s="96" t="s">
        <v>163</v>
      </c>
      <c r="D125" s="101"/>
      <c r="E125" s="98"/>
      <c r="F125" s="99" t="s">
        <v>164</v>
      </c>
      <c r="G125" s="94">
        <f t="shared" si="2"/>
        <v>-16.70202</v>
      </c>
      <c r="H125" s="100">
        <v>0</v>
      </c>
      <c r="I125" s="100">
        <v>-5.400111</v>
      </c>
      <c r="J125" s="100">
        <v>0.0215</v>
      </c>
      <c r="K125" s="100">
        <v>-11.323409</v>
      </c>
      <c r="L125" s="72"/>
      <c r="M125" s="72"/>
      <c r="N125" s="73"/>
      <c r="P125" s="73"/>
      <c r="Q125" s="73"/>
      <c r="R125" s="73"/>
    </row>
    <row r="126" s="67" customFormat="1" ht="26" customHeight="1" spans="1:18">
      <c r="A126" s="95" t="s">
        <v>145</v>
      </c>
      <c r="B126" s="96" t="s">
        <v>239</v>
      </c>
      <c r="C126" s="96" t="s">
        <v>156</v>
      </c>
      <c r="D126" s="101"/>
      <c r="E126" s="98"/>
      <c r="F126" s="99" t="s">
        <v>248</v>
      </c>
      <c r="G126" s="94">
        <f t="shared" si="2"/>
        <v>-446.061233</v>
      </c>
      <c r="H126" s="100">
        <v>0</v>
      </c>
      <c r="I126" s="100">
        <v>-472.321233</v>
      </c>
      <c r="J126" s="100">
        <v>927.26</v>
      </c>
      <c r="K126" s="100">
        <v>-901</v>
      </c>
      <c r="L126" s="72"/>
      <c r="M126" s="72"/>
      <c r="N126" s="73"/>
      <c r="P126" s="73"/>
      <c r="Q126" s="73"/>
      <c r="R126" s="73"/>
    </row>
    <row r="127" s="67" customFormat="1" ht="26" customHeight="1" spans="1:18">
      <c r="A127" s="95" t="s">
        <v>145</v>
      </c>
      <c r="B127" s="96" t="s">
        <v>249</v>
      </c>
      <c r="C127" s="96"/>
      <c r="D127" s="101"/>
      <c r="E127" s="98" t="s">
        <v>250</v>
      </c>
      <c r="F127" s="99"/>
      <c r="G127" s="94">
        <f t="shared" si="2"/>
        <v>715.538794</v>
      </c>
      <c r="H127" s="100">
        <v>741.200454</v>
      </c>
      <c r="I127" s="100">
        <v>-25.66166</v>
      </c>
      <c r="J127" s="100">
        <v>0</v>
      </c>
      <c r="K127" s="100">
        <v>0</v>
      </c>
      <c r="L127" s="72"/>
      <c r="M127" s="72"/>
      <c r="N127" s="73"/>
      <c r="P127" s="73"/>
      <c r="Q127" s="73"/>
      <c r="R127" s="73"/>
    </row>
    <row r="128" s="67" customFormat="1" ht="26" customHeight="1" spans="1:18">
      <c r="A128" s="95" t="s">
        <v>145</v>
      </c>
      <c r="B128" s="96" t="s">
        <v>249</v>
      </c>
      <c r="C128" s="96" t="s">
        <v>147</v>
      </c>
      <c r="D128" s="101"/>
      <c r="E128" s="98"/>
      <c r="F128" s="99" t="s">
        <v>149</v>
      </c>
      <c r="G128" s="94">
        <f t="shared" si="2"/>
        <v>450.552</v>
      </c>
      <c r="H128" s="100">
        <v>453.003</v>
      </c>
      <c r="I128" s="100">
        <v>-2.451</v>
      </c>
      <c r="J128" s="100">
        <v>0</v>
      </c>
      <c r="K128" s="100">
        <v>0</v>
      </c>
      <c r="L128" s="72"/>
      <c r="M128" s="72"/>
      <c r="N128" s="73"/>
      <c r="P128" s="73"/>
      <c r="Q128" s="73"/>
      <c r="R128" s="73"/>
    </row>
    <row r="129" s="67" customFormat="1" ht="26" customHeight="1" spans="1:13">
      <c r="A129" s="95" t="s">
        <v>145</v>
      </c>
      <c r="B129" s="96" t="s">
        <v>249</v>
      </c>
      <c r="C129" s="96" t="s">
        <v>150</v>
      </c>
      <c r="D129" s="101"/>
      <c r="E129" s="102"/>
      <c r="F129" s="99" t="s">
        <v>151</v>
      </c>
      <c r="G129" s="94">
        <f t="shared" si="2"/>
        <v>57.786794</v>
      </c>
      <c r="H129" s="100">
        <v>68.767454</v>
      </c>
      <c r="I129" s="100">
        <v>-10.98066</v>
      </c>
      <c r="J129" s="100">
        <v>0</v>
      </c>
      <c r="K129" s="100">
        <v>0</v>
      </c>
      <c r="L129" s="72"/>
      <c r="M129" s="72"/>
    </row>
    <row r="130" s="67" customFormat="1" ht="26" customHeight="1" spans="1:18">
      <c r="A130" s="95" t="s">
        <v>145</v>
      </c>
      <c r="B130" s="96" t="s">
        <v>249</v>
      </c>
      <c r="C130" s="96" t="s">
        <v>152</v>
      </c>
      <c r="D130" s="101"/>
      <c r="E130" s="98"/>
      <c r="F130" s="99" t="s">
        <v>251</v>
      </c>
      <c r="G130" s="94">
        <f t="shared" si="2"/>
        <v>111.34</v>
      </c>
      <c r="H130" s="100">
        <v>123.57</v>
      </c>
      <c r="I130" s="100">
        <v>-12.23</v>
      </c>
      <c r="J130" s="100">
        <v>0</v>
      </c>
      <c r="K130" s="100">
        <v>0</v>
      </c>
      <c r="L130" s="72"/>
      <c r="M130" s="72"/>
      <c r="N130" s="73"/>
      <c r="P130" s="73"/>
      <c r="Q130" s="73"/>
      <c r="R130" s="73"/>
    </row>
    <row r="131" s="67" customFormat="1" ht="26" customHeight="1" spans="1:18">
      <c r="A131" s="95" t="s">
        <v>145</v>
      </c>
      <c r="B131" s="96" t="s">
        <v>249</v>
      </c>
      <c r="C131" s="96" t="s">
        <v>156</v>
      </c>
      <c r="D131" s="97"/>
      <c r="E131" s="98"/>
      <c r="F131" s="99" t="s">
        <v>252</v>
      </c>
      <c r="G131" s="94">
        <f t="shared" si="2"/>
        <v>95.86</v>
      </c>
      <c r="H131" s="100">
        <v>95.86</v>
      </c>
      <c r="I131" s="100">
        <v>0</v>
      </c>
      <c r="J131" s="100">
        <v>0</v>
      </c>
      <c r="K131" s="100">
        <v>0</v>
      </c>
      <c r="L131" s="72"/>
      <c r="M131" s="72"/>
      <c r="N131" s="73"/>
      <c r="P131" s="73"/>
      <c r="Q131" s="73"/>
      <c r="R131" s="73"/>
    </row>
    <row r="132" s="67" customFormat="1" ht="26" customHeight="1" spans="1:18">
      <c r="A132" s="95" t="s">
        <v>145</v>
      </c>
      <c r="B132" s="96" t="s">
        <v>156</v>
      </c>
      <c r="C132" s="96"/>
      <c r="D132" s="101"/>
      <c r="E132" s="102" t="s">
        <v>253</v>
      </c>
      <c r="F132" s="99"/>
      <c r="G132" s="94">
        <f t="shared" si="2"/>
        <v>-11697.652209</v>
      </c>
      <c r="H132" s="100">
        <v>11485.68904</v>
      </c>
      <c r="I132" s="100">
        <v>-2118.365371</v>
      </c>
      <c r="J132" s="100">
        <v>734.316756</v>
      </c>
      <c r="K132" s="100">
        <v>-21799.292634</v>
      </c>
      <c r="L132" s="72"/>
      <c r="M132" s="72"/>
      <c r="N132" s="73"/>
      <c r="P132" s="73"/>
      <c r="Q132" s="73"/>
      <c r="R132" s="73"/>
    </row>
    <row r="133" s="67" customFormat="1" ht="26" customHeight="1" spans="1:18">
      <c r="A133" s="95" t="s">
        <v>145</v>
      </c>
      <c r="B133" s="96" t="s">
        <v>156</v>
      </c>
      <c r="C133" s="96" t="s">
        <v>156</v>
      </c>
      <c r="D133" s="101"/>
      <c r="E133" s="98"/>
      <c r="F133" s="99" t="s">
        <v>253</v>
      </c>
      <c r="G133" s="94">
        <f t="shared" si="2"/>
        <v>-11697.652209</v>
      </c>
      <c r="H133" s="100">
        <v>11485.68904</v>
      </c>
      <c r="I133" s="100">
        <v>-2118.365371</v>
      </c>
      <c r="J133" s="100">
        <v>734.316756</v>
      </c>
      <c r="K133" s="100">
        <v>-21799.292634</v>
      </c>
      <c r="L133" s="72"/>
      <c r="M133" s="72"/>
      <c r="N133" s="73"/>
      <c r="P133" s="73"/>
      <c r="Q133" s="73"/>
      <c r="R133" s="73"/>
    </row>
    <row r="134" s="67" customFormat="1" ht="26" customHeight="1" spans="1:13">
      <c r="A134" s="95" t="s">
        <v>254</v>
      </c>
      <c r="B134" s="96"/>
      <c r="C134" s="96"/>
      <c r="D134" s="101" t="s">
        <v>255</v>
      </c>
      <c r="E134" s="98"/>
      <c r="F134" s="99"/>
      <c r="G134" s="94">
        <f t="shared" si="2"/>
        <v>-597.4815182</v>
      </c>
      <c r="H134" s="100">
        <v>0</v>
      </c>
      <c r="I134" s="100">
        <v>-596.9815182</v>
      </c>
      <c r="J134" s="100">
        <v>0</v>
      </c>
      <c r="K134" s="100">
        <v>-0.5</v>
      </c>
      <c r="L134" s="72"/>
      <c r="M134" s="72"/>
    </row>
    <row r="135" s="67" customFormat="1" ht="26" customHeight="1" spans="1:18">
      <c r="A135" s="95" t="s">
        <v>254</v>
      </c>
      <c r="B135" s="96" t="s">
        <v>177</v>
      </c>
      <c r="C135" s="96"/>
      <c r="D135" s="101"/>
      <c r="E135" s="98" t="s">
        <v>256</v>
      </c>
      <c r="F135" s="99"/>
      <c r="G135" s="94">
        <f t="shared" si="2"/>
        <v>-597.2615182</v>
      </c>
      <c r="H135" s="100">
        <v>0</v>
      </c>
      <c r="I135" s="100">
        <v>-596.7615182</v>
      </c>
      <c r="J135" s="100">
        <v>0</v>
      </c>
      <c r="K135" s="100">
        <v>-0.5</v>
      </c>
      <c r="L135" s="72"/>
      <c r="M135" s="72"/>
      <c r="N135" s="73"/>
      <c r="P135" s="73"/>
      <c r="Q135" s="73"/>
      <c r="R135" s="73"/>
    </row>
    <row r="136" s="67" customFormat="1" ht="26" customHeight="1" spans="1:18">
      <c r="A136" s="95" t="s">
        <v>254</v>
      </c>
      <c r="B136" s="96" t="s">
        <v>177</v>
      </c>
      <c r="C136" s="96" t="s">
        <v>147</v>
      </c>
      <c r="D136" s="101"/>
      <c r="E136" s="98"/>
      <c r="F136" s="99" t="s">
        <v>257</v>
      </c>
      <c r="G136" s="94">
        <f t="shared" ref="G136:G199" si="3">H136+I136+J136+K136</f>
        <v>0</v>
      </c>
      <c r="H136" s="100">
        <v>0</v>
      </c>
      <c r="I136" s="100">
        <v>0</v>
      </c>
      <c r="J136" s="100">
        <v>0</v>
      </c>
      <c r="K136" s="100">
        <v>0</v>
      </c>
      <c r="L136" s="72"/>
      <c r="M136" s="72"/>
      <c r="N136" s="73"/>
      <c r="P136" s="73"/>
      <c r="Q136" s="73"/>
      <c r="R136" s="73"/>
    </row>
    <row r="137" s="67" customFormat="1" ht="26" customHeight="1" spans="1:18">
      <c r="A137" s="95" t="s">
        <v>254</v>
      </c>
      <c r="B137" s="96" t="s">
        <v>177</v>
      </c>
      <c r="C137" s="96" t="s">
        <v>161</v>
      </c>
      <c r="D137" s="97"/>
      <c r="E137" s="98"/>
      <c r="F137" s="99" t="s">
        <v>258</v>
      </c>
      <c r="G137" s="94">
        <f t="shared" si="3"/>
        <v>-0.5865</v>
      </c>
      <c r="H137" s="100">
        <v>0</v>
      </c>
      <c r="I137" s="100">
        <v>-0.5865</v>
      </c>
      <c r="J137" s="100">
        <v>0</v>
      </c>
      <c r="K137" s="100">
        <v>0</v>
      </c>
      <c r="L137" s="72"/>
      <c r="M137" s="72"/>
      <c r="N137" s="73"/>
      <c r="P137" s="73"/>
      <c r="Q137" s="73"/>
      <c r="R137" s="73"/>
    </row>
    <row r="138" s="67" customFormat="1" ht="26" customHeight="1" spans="1:18">
      <c r="A138" s="95" t="s">
        <v>254</v>
      </c>
      <c r="B138" s="96" t="s">
        <v>177</v>
      </c>
      <c r="C138" s="96" t="s">
        <v>173</v>
      </c>
      <c r="D138" s="101"/>
      <c r="E138" s="102"/>
      <c r="F138" s="99" t="s">
        <v>259</v>
      </c>
      <c r="G138" s="94">
        <f t="shared" si="3"/>
        <v>-250.7971182</v>
      </c>
      <c r="H138" s="100">
        <v>0</v>
      </c>
      <c r="I138" s="100">
        <v>-250.2971182</v>
      </c>
      <c r="J138" s="100">
        <v>0</v>
      </c>
      <c r="K138" s="100">
        <v>-0.5</v>
      </c>
      <c r="L138" s="72"/>
      <c r="M138" s="72"/>
      <c r="N138" s="73"/>
      <c r="P138" s="73"/>
      <c r="Q138" s="73"/>
      <c r="R138" s="73"/>
    </row>
    <row r="139" s="67" customFormat="1" ht="26" customHeight="1" spans="1:18">
      <c r="A139" s="95" t="s">
        <v>254</v>
      </c>
      <c r="B139" s="96" t="s">
        <v>177</v>
      </c>
      <c r="C139" s="96" t="s">
        <v>156</v>
      </c>
      <c r="D139" s="101"/>
      <c r="E139" s="98"/>
      <c r="F139" s="99" t="s">
        <v>260</v>
      </c>
      <c r="G139" s="94">
        <f t="shared" si="3"/>
        <v>-345.8779</v>
      </c>
      <c r="H139" s="100">
        <v>0</v>
      </c>
      <c r="I139" s="100">
        <v>-345.8779</v>
      </c>
      <c r="J139" s="100">
        <v>0</v>
      </c>
      <c r="K139" s="100">
        <v>0</v>
      </c>
      <c r="L139" s="72"/>
      <c r="M139" s="72"/>
      <c r="N139" s="73"/>
      <c r="P139" s="73"/>
      <c r="Q139" s="73"/>
      <c r="R139" s="73"/>
    </row>
    <row r="140" s="67" customFormat="1" ht="26" customHeight="1" spans="1:18">
      <c r="A140" s="95" t="s">
        <v>254</v>
      </c>
      <c r="B140" s="96" t="s">
        <v>156</v>
      </c>
      <c r="C140" s="96"/>
      <c r="D140" s="101"/>
      <c r="E140" s="98" t="s">
        <v>261</v>
      </c>
      <c r="F140" s="99"/>
      <c r="G140" s="94">
        <f t="shared" si="3"/>
        <v>-0.22</v>
      </c>
      <c r="H140" s="100">
        <v>0</v>
      </c>
      <c r="I140" s="100">
        <v>-0.22</v>
      </c>
      <c r="J140" s="100">
        <v>0</v>
      </c>
      <c r="K140" s="100">
        <v>0</v>
      </c>
      <c r="L140" s="72"/>
      <c r="M140" s="72"/>
      <c r="N140" s="73"/>
      <c r="P140" s="73"/>
      <c r="Q140" s="73"/>
      <c r="R140" s="73"/>
    </row>
    <row r="141" s="67" customFormat="1" ht="26" customHeight="1" spans="1:18">
      <c r="A141" s="95" t="s">
        <v>254</v>
      </c>
      <c r="B141" s="96" t="s">
        <v>156</v>
      </c>
      <c r="C141" s="96" t="s">
        <v>156</v>
      </c>
      <c r="D141" s="101"/>
      <c r="E141" s="98"/>
      <c r="F141" s="99" t="s">
        <v>261</v>
      </c>
      <c r="G141" s="94">
        <f t="shared" si="3"/>
        <v>-0.22</v>
      </c>
      <c r="H141" s="100">
        <v>0</v>
      </c>
      <c r="I141" s="100">
        <v>-0.22</v>
      </c>
      <c r="J141" s="100">
        <v>0</v>
      </c>
      <c r="K141" s="100">
        <v>0</v>
      </c>
      <c r="L141" s="72"/>
      <c r="M141" s="72"/>
      <c r="N141" s="73"/>
      <c r="P141" s="73"/>
      <c r="Q141" s="73"/>
      <c r="R141" s="73"/>
    </row>
    <row r="142" s="67" customFormat="1" ht="26" customHeight="1" spans="1:18">
      <c r="A142" s="95" t="s">
        <v>262</v>
      </c>
      <c r="B142" s="96"/>
      <c r="C142" s="96"/>
      <c r="D142" s="101" t="s">
        <v>263</v>
      </c>
      <c r="E142" s="98"/>
      <c r="F142" s="99"/>
      <c r="G142" s="94">
        <f t="shared" si="3"/>
        <v>-11569.3879916</v>
      </c>
      <c r="H142" s="100">
        <v>614.081434</v>
      </c>
      <c r="I142" s="100">
        <v>-11508.5921916</v>
      </c>
      <c r="J142" s="100">
        <v>5595.937833</v>
      </c>
      <c r="K142" s="100">
        <v>-6270.815067</v>
      </c>
      <c r="L142" s="72"/>
      <c r="M142" s="72"/>
      <c r="N142" s="73"/>
      <c r="P142" s="73"/>
      <c r="Q142" s="73"/>
      <c r="R142" s="73"/>
    </row>
    <row r="143" s="67" customFormat="1" ht="26" customHeight="1" spans="1:18">
      <c r="A143" s="95" t="s">
        <v>262</v>
      </c>
      <c r="B143" s="96" t="s">
        <v>150</v>
      </c>
      <c r="C143" s="96"/>
      <c r="D143" s="101"/>
      <c r="E143" s="98" t="s">
        <v>264</v>
      </c>
      <c r="F143" s="99"/>
      <c r="G143" s="94">
        <f t="shared" si="3"/>
        <v>-12858.1260422</v>
      </c>
      <c r="H143" s="100">
        <v>54.996034</v>
      </c>
      <c r="I143" s="100">
        <v>-10594.6913192</v>
      </c>
      <c r="J143" s="100">
        <v>3698.32031</v>
      </c>
      <c r="K143" s="100">
        <v>-6016.751067</v>
      </c>
      <c r="L143" s="72"/>
      <c r="M143" s="72"/>
      <c r="N143" s="73"/>
      <c r="P143" s="73"/>
      <c r="Q143" s="73"/>
      <c r="R143" s="73"/>
    </row>
    <row r="144" s="67" customFormat="1" ht="26" customHeight="1" spans="1:18">
      <c r="A144" s="95" t="s">
        <v>262</v>
      </c>
      <c r="B144" s="96" t="s">
        <v>150</v>
      </c>
      <c r="C144" s="96" t="s">
        <v>147</v>
      </c>
      <c r="D144" s="101"/>
      <c r="E144" s="98"/>
      <c r="F144" s="99" t="s">
        <v>149</v>
      </c>
      <c r="G144" s="94">
        <f t="shared" si="3"/>
        <v>-1888</v>
      </c>
      <c r="H144" s="100">
        <v>0</v>
      </c>
      <c r="I144" s="100">
        <v>-1119</v>
      </c>
      <c r="J144" s="100">
        <v>384</v>
      </c>
      <c r="K144" s="100">
        <v>-1153</v>
      </c>
      <c r="L144" s="72"/>
      <c r="M144" s="72"/>
      <c r="N144" s="73"/>
      <c r="P144" s="73"/>
      <c r="Q144" s="73"/>
      <c r="R144" s="73"/>
    </row>
    <row r="145" s="67" customFormat="1" ht="26" customHeight="1" spans="1:18">
      <c r="A145" s="95" t="s">
        <v>262</v>
      </c>
      <c r="B145" s="96" t="s">
        <v>150</v>
      </c>
      <c r="C145" s="96" t="s">
        <v>150</v>
      </c>
      <c r="D145" s="101"/>
      <c r="E145" s="98"/>
      <c r="F145" s="99" t="s">
        <v>151</v>
      </c>
      <c r="G145" s="94">
        <f t="shared" si="3"/>
        <v>-4809</v>
      </c>
      <c r="H145" s="100">
        <v>0</v>
      </c>
      <c r="I145" s="100">
        <v>-4809</v>
      </c>
      <c r="J145" s="100">
        <v>0</v>
      </c>
      <c r="K145" s="100">
        <v>0</v>
      </c>
      <c r="L145" s="72"/>
      <c r="M145" s="72"/>
      <c r="N145" s="73"/>
      <c r="P145" s="73"/>
      <c r="Q145" s="73"/>
      <c r="R145" s="73"/>
    </row>
    <row r="146" s="67" customFormat="1" ht="26" customHeight="1" spans="1:18">
      <c r="A146" s="95" t="s">
        <v>262</v>
      </c>
      <c r="B146" s="96" t="s">
        <v>150</v>
      </c>
      <c r="C146" s="96" t="s">
        <v>265</v>
      </c>
      <c r="D146" s="101"/>
      <c r="E146" s="102"/>
      <c r="F146" s="99" t="s">
        <v>243</v>
      </c>
      <c r="G146" s="94">
        <f t="shared" si="3"/>
        <v>-847.81</v>
      </c>
      <c r="H146" s="100">
        <v>0</v>
      </c>
      <c r="I146" s="100">
        <v>-847.81</v>
      </c>
      <c r="J146" s="100">
        <v>0</v>
      </c>
      <c r="K146" s="100">
        <v>0</v>
      </c>
      <c r="L146" s="72"/>
      <c r="M146" s="72"/>
      <c r="N146" s="73"/>
      <c r="P146" s="73"/>
      <c r="Q146" s="73"/>
      <c r="R146" s="73"/>
    </row>
    <row r="147" s="67" customFormat="1" ht="26" customHeight="1" spans="1:18">
      <c r="A147" s="95" t="s">
        <v>262</v>
      </c>
      <c r="B147" s="96" t="s">
        <v>150</v>
      </c>
      <c r="C147" s="96" t="s">
        <v>266</v>
      </c>
      <c r="D147" s="101"/>
      <c r="E147" s="98"/>
      <c r="F147" s="99" t="s">
        <v>267</v>
      </c>
      <c r="G147" s="94">
        <f t="shared" si="3"/>
        <v>-961</v>
      </c>
      <c r="H147" s="100">
        <v>0</v>
      </c>
      <c r="I147" s="100">
        <v>-1074</v>
      </c>
      <c r="J147" s="100">
        <v>113</v>
      </c>
      <c r="K147" s="100">
        <v>0</v>
      </c>
      <c r="L147" s="72"/>
      <c r="M147" s="72"/>
      <c r="N147" s="73"/>
      <c r="P147" s="73"/>
      <c r="Q147" s="73"/>
      <c r="R147" s="73"/>
    </row>
    <row r="148" s="67" customFormat="1" ht="26" customHeight="1" spans="1:18">
      <c r="A148" s="95" t="s">
        <v>262</v>
      </c>
      <c r="B148" s="96" t="s">
        <v>150</v>
      </c>
      <c r="C148" s="96" t="s">
        <v>268</v>
      </c>
      <c r="D148" s="101"/>
      <c r="E148" s="98"/>
      <c r="F148" s="99" t="s">
        <v>269</v>
      </c>
      <c r="G148" s="94">
        <f t="shared" si="3"/>
        <v>0</v>
      </c>
      <c r="H148" s="100">
        <v>0</v>
      </c>
      <c r="I148" s="100">
        <v>0</v>
      </c>
      <c r="J148" s="100">
        <v>0</v>
      </c>
      <c r="K148" s="100">
        <v>0</v>
      </c>
      <c r="L148" s="72"/>
      <c r="M148" s="72"/>
      <c r="N148" s="73"/>
      <c r="P148" s="73"/>
      <c r="Q148" s="73"/>
      <c r="R148" s="73"/>
    </row>
    <row r="149" s="67" customFormat="1" ht="26" customHeight="1" spans="1:18">
      <c r="A149" s="95" t="s">
        <v>262</v>
      </c>
      <c r="B149" s="96" t="s">
        <v>150</v>
      </c>
      <c r="C149" s="96" t="s">
        <v>163</v>
      </c>
      <c r="D149" s="101"/>
      <c r="E149" s="102"/>
      <c r="F149" s="99" t="s">
        <v>164</v>
      </c>
      <c r="G149" s="94">
        <f t="shared" si="3"/>
        <v>-92.795</v>
      </c>
      <c r="H149" s="100">
        <v>0</v>
      </c>
      <c r="I149" s="100">
        <v>-46.4</v>
      </c>
      <c r="J149" s="100">
        <v>34.7</v>
      </c>
      <c r="K149" s="100">
        <v>-81.095</v>
      </c>
      <c r="L149" s="72"/>
      <c r="M149" s="72"/>
      <c r="N149" s="73"/>
      <c r="P149" s="73"/>
      <c r="Q149" s="73"/>
      <c r="R149" s="73"/>
    </row>
    <row r="150" s="67" customFormat="1" ht="26" customHeight="1" spans="1:18">
      <c r="A150" s="95" t="s">
        <v>262</v>
      </c>
      <c r="B150" s="96" t="s">
        <v>150</v>
      </c>
      <c r="C150" s="96" t="s">
        <v>156</v>
      </c>
      <c r="D150" s="101"/>
      <c r="E150" s="98"/>
      <c r="F150" s="99" t="s">
        <v>270</v>
      </c>
      <c r="G150" s="94">
        <f t="shared" si="3"/>
        <v>-4259.5210422</v>
      </c>
      <c r="H150" s="100">
        <v>54.996034</v>
      </c>
      <c r="I150" s="100">
        <v>-2698.4813192</v>
      </c>
      <c r="J150" s="100">
        <v>3166.62031</v>
      </c>
      <c r="K150" s="100">
        <v>-4782.656067</v>
      </c>
      <c r="L150" s="72"/>
      <c r="M150" s="72"/>
      <c r="N150" s="73"/>
      <c r="P150" s="73"/>
      <c r="Q150" s="73"/>
      <c r="R150" s="73"/>
    </row>
    <row r="151" s="67" customFormat="1" ht="26" customHeight="1" spans="1:18">
      <c r="A151" s="95" t="s">
        <v>262</v>
      </c>
      <c r="B151" s="96" t="s">
        <v>152</v>
      </c>
      <c r="C151" s="96"/>
      <c r="D151" s="101"/>
      <c r="E151" s="98" t="s">
        <v>271</v>
      </c>
      <c r="F151" s="99"/>
      <c r="G151" s="94">
        <f t="shared" si="3"/>
        <v>-1.2</v>
      </c>
      <c r="H151" s="100">
        <v>0</v>
      </c>
      <c r="I151" s="100">
        <v>-1.2</v>
      </c>
      <c r="J151" s="100">
        <v>0</v>
      </c>
      <c r="K151" s="100">
        <v>0</v>
      </c>
      <c r="L151" s="72"/>
      <c r="M151" s="72"/>
      <c r="N151" s="73"/>
      <c r="P151" s="73"/>
      <c r="Q151" s="73"/>
      <c r="R151" s="73"/>
    </row>
    <row r="152" s="67" customFormat="1" ht="26" customHeight="1" spans="1:18">
      <c r="A152" s="95" t="s">
        <v>262</v>
      </c>
      <c r="B152" s="96" t="s">
        <v>152</v>
      </c>
      <c r="C152" s="96" t="s">
        <v>156</v>
      </c>
      <c r="D152" s="101"/>
      <c r="E152" s="98"/>
      <c r="F152" s="99" t="s">
        <v>272</v>
      </c>
      <c r="G152" s="94">
        <f t="shared" si="3"/>
        <v>-1.2</v>
      </c>
      <c r="H152" s="100">
        <v>0</v>
      </c>
      <c r="I152" s="100">
        <v>-1.2</v>
      </c>
      <c r="J152" s="100">
        <v>0</v>
      </c>
      <c r="K152" s="100">
        <v>0</v>
      </c>
      <c r="L152" s="72"/>
      <c r="M152" s="72"/>
      <c r="N152" s="73"/>
      <c r="P152" s="73"/>
      <c r="Q152" s="73"/>
      <c r="R152" s="73"/>
    </row>
    <row r="153" s="67" customFormat="1" ht="26" customHeight="1" spans="1:18">
      <c r="A153" s="95" t="s">
        <v>262</v>
      </c>
      <c r="B153" s="96" t="s">
        <v>170</v>
      </c>
      <c r="C153" s="96"/>
      <c r="D153" s="101"/>
      <c r="E153" s="98" t="s">
        <v>273</v>
      </c>
      <c r="F153" s="99"/>
      <c r="G153" s="94">
        <f t="shared" si="3"/>
        <v>238.9925032</v>
      </c>
      <c r="H153" s="100">
        <v>250</v>
      </c>
      <c r="I153" s="100">
        <v>-11.0074968</v>
      </c>
      <c r="J153" s="100">
        <v>0</v>
      </c>
      <c r="K153" s="100">
        <v>0</v>
      </c>
      <c r="L153" s="72"/>
      <c r="M153" s="72"/>
      <c r="N153" s="73"/>
      <c r="P153" s="73"/>
      <c r="Q153" s="73"/>
      <c r="R153" s="73"/>
    </row>
    <row r="154" s="67" customFormat="1" ht="26" customHeight="1" spans="1:18">
      <c r="A154" s="95" t="s">
        <v>262</v>
      </c>
      <c r="B154" s="96" t="s">
        <v>170</v>
      </c>
      <c r="C154" s="96" t="s">
        <v>150</v>
      </c>
      <c r="D154" s="101"/>
      <c r="E154" s="102"/>
      <c r="F154" s="99" t="s">
        <v>151</v>
      </c>
      <c r="G154" s="94">
        <f t="shared" si="3"/>
        <v>0</v>
      </c>
      <c r="H154" s="100">
        <v>0</v>
      </c>
      <c r="I154" s="100">
        <v>0</v>
      </c>
      <c r="J154" s="100">
        <v>0</v>
      </c>
      <c r="K154" s="100">
        <v>0</v>
      </c>
      <c r="L154" s="72"/>
      <c r="M154" s="72"/>
      <c r="N154" s="73"/>
      <c r="P154" s="73"/>
      <c r="Q154" s="73"/>
      <c r="R154" s="73"/>
    </row>
    <row r="155" s="67" customFormat="1" ht="26" customHeight="1" spans="1:18">
      <c r="A155" s="95" t="s">
        <v>262</v>
      </c>
      <c r="B155" s="96" t="s">
        <v>170</v>
      </c>
      <c r="C155" s="96" t="s">
        <v>152</v>
      </c>
      <c r="D155" s="101"/>
      <c r="E155" s="98"/>
      <c r="F155" s="99" t="s">
        <v>274</v>
      </c>
      <c r="G155" s="94">
        <f t="shared" si="3"/>
        <v>238.9925032</v>
      </c>
      <c r="H155" s="100">
        <v>250</v>
      </c>
      <c r="I155" s="100">
        <v>-11.0074968</v>
      </c>
      <c r="J155" s="100">
        <v>0</v>
      </c>
      <c r="K155" s="100">
        <v>0</v>
      </c>
      <c r="L155" s="72"/>
      <c r="M155" s="72"/>
      <c r="N155" s="73"/>
      <c r="P155" s="73"/>
      <c r="Q155" s="73"/>
      <c r="R155" s="73"/>
    </row>
    <row r="156" s="67" customFormat="1" ht="26" customHeight="1" spans="1:18">
      <c r="A156" s="95" t="s">
        <v>262</v>
      </c>
      <c r="B156" s="96" t="s">
        <v>170</v>
      </c>
      <c r="C156" s="96" t="s">
        <v>156</v>
      </c>
      <c r="D156" s="101"/>
      <c r="E156" s="98"/>
      <c r="F156" s="99" t="s">
        <v>275</v>
      </c>
      <c r="G156" s="94">
        <f t="shared" si="3"/>
        <v>0</v>
      </c>
      <c r="H156" s="100">
        <v>0</v>
      </c>
      <c r="I156" s="100">
        <v>0</v>
      </c>
      <c r="J156" s="100">
        <v>0</v>
      </c>
      <c r="K156" s="100">
        <v>0</v>
      </c>
      <c r="L156" s="72"/>
      <c r="M156" s="72"/>
      <c r="N156" s="73"/>
      <c r="P156" s="73"/>
      <c r="Q156" s="73"/>
      <c r="R156" s="73"/>
    </row>
    <row r="157" s="67" customFormat="1" ht="26" customHeight="1" spans="1:18">
      <c r="A157" s="95" t="s">
        <v>262</v>
      </c>
      <c r="B157" s="96" t="s">
        <v>177</v>
      </c>
      <c r="C157" s="96"/>
      <c r="D157" s="101"/>
      <c r="E157" s="98" t="s">
        <v>276</v>
      </c>
      <c r="F157" s="99"/>
      <c r="G157" s="94">
        <f t="shared" si="3"/>
        <v>-73.9324046</v>
      </c>
      <c r="H157" s="100">
        <v>309.0854</v>
      </c>
      <c r="I157" s="100">
        <v>-485.0382896</v>
      </c>
      <c r="J157" s="100">
        <v>109.800485</v>
      </c>
      <c r="K157" s="100">
        <v>-7.78</v>
      </c>
      <c r="L157" s="72"/>
      <c r="M157" s="72"/>
      <c r="N157" s="73"/>
      <c r="P157" s="73"/>
      <c r="Q157" s="73"/>
      <c r="R157" s="73"/>
    </row>
    <row r="158" s="67" customFormat="1" ht="26" customHeight="1" spans="1:18">
      <c r="A158" s="95" t="s">
        <v>262</v>
      </c>
      <c r="B158" s="96" t="s">
        <v>177</v>
      </c>
      <c r="C158" s="96" t="s">
        <v>147</v>
      </c>
      <c r="D158" s="101"/>
      <c r="E158" s="98"/>
      <c r="F158" s="99" t="s">
        <v>149</v>
      </c>
      <c r="G158" s="94">
        <f t="shared" si="3"/>
        <v>93.571252</v>
      </c>
      <c r="H158" s="100">
        <v>18.6456</v>
      </c>
      <c r="I158" s="100">
        <v>-22.094833</v>
      </c>
      <c r="J158" s="100">
        <v>99.800485</v>
      </c>
      <c r="K158" s="100">
        <v>-2.78</v>
      </c>
      <c r="L158" s="72"/>
      <c r="M158" s="72"/>
      <c r="N158" s="73"/>
      <c r="P158" s="73"/>
      <c r="Q158" s="73"/>
      <c r="R158" s="73"/>
    </row>
    <row r="159" s="67" customFormat="1" ht="26" customHeight="1" spans="1:18">
      <c r="A159" s="95" t="s">
        <v>262</v>
      </c>
      <c r="B159" s="96" t="s">
        <v>177</v>
      </c>
      <c r="C159" s="96" t="s">
        <v>150</v>
      </c>
      <c r="D159" s="101"/>
      <c r="E159" s="98"/>
      <c r="F159" s="99" t="s">
        <v>151</v>
      </c>
      <c r="G159" s="94">
        <f t="shared" si="3"/>
        <v>-2.4</v>
      </c>
      <c r="H159" s="100">
        <v>0</v>
      </c>
      <c r="I159" s="100">
        <v>-2.4</v>
      </c>
      <c r="J159" s="100">
        <v>0</v>
      </c>
      <c r="K159" s="100">
        <v>0</v>
      </c>
      <c r="L159" s="72"/>
      <c r="M159" s="72"/>
      <c r="N159" s="73"/>
      <c r="P159" s="73"/>
      <c r="Q159" s="73"/>
      <c r="R159" s="73"/>
    </row>
    <row r="160" s="67" customFormat="1" ht="26" customHeight="1" spans="1:18">
      <c r="A160" s="95" t="s">
        <v>262</v>
      </c>
      <c r="B160" s="96" t="s">
        <v>177</v>
      </c>
      <c r="C160" s="96" t="s">
        <v>152</v>
      </c>
      <c r="D160" s="101"/>
      <c r="E160" s="98"/>
      <c r="F160" s="99" t="s">
        <v>277</v>
      </c>
      <c r="G160" s="94">
        <f t="shared" si="3"/>
        <v>-159.097623</v>
      </c>
      <c r="H160" s="100">
        <v>30</v>
      </c>
      <c r="I160" s="100">
        <v>-194.097623</v>
      </c>
      <c r="J160" s="100">
        <v>10</v>
      </c>
      <c r="K160" s="100">
        <v>-5</v>
      </c>
      <c r="L160" s="72"/>
      <c r="M160" s="72"/>
      <c r="N160" s="73"/>
      <c r="P160" s="73"/>
      <c r="Q160" s="73"/>
      <c r="R160" s="73"/>
    </row>
    <row r="161" s="67" customFormat="1" ht="26" customHeight="1" spans="1:18">
      <c r="A161" s="95" t="s">
        <v>262</v>
      </c>
      <c r="B161" s="96" t="s">
        <v>177</v>
      </c>
      <c r="C161" s="96" t="s">
        <v>170</v>
      </c>
      <c r="D161" s="101"/>
      <c r="E161" s="98"/>
      <c r="F161" s="99" t="s">
        <v>278</v>
      </c>
      <c r="G161" s="94">
        <f t="shared" si="3"/>
        <v>-13.8542</v>
      </c>
      <c r="H161" s="100">
        <v>0</v>
      </c>
      <c r="I161" s="100">
        <v>-13.8542</v>
      </c>
      <c r="J161" s="100">
        <v>0</v>
      </c>
      <c r="K161" s="100">
        <v>0</v>
      </c>
      <c r="L161" s="72"/>
      <c r="M161" s="72"/>
      <c r="N161" s="73"/>
      <c r="P161" s="73"/>
      <c r="Q161" s="73"/>
      <c r="R161" s="73"/>
    </row>
    <row r="162" s="67" customFormat="1" ht="26" customHeight="1" spans="1:18">
      <c r="A162" s="95" t="s">
        <v>262</v>
      </c>
      <c r="B162" s="96" t="s">
        <v>177</v>
      </c>
      <c r="C162" s="96" t="s">
        <v>177</v>
      </c>
      <c r="D162" s="101"/>
      <c r="E162" s="98"/>
      <c r="F162" s="99" t="s">
        <v>279</v>
      </c>
      <c r="G162" s="94">
        <f t="shared" si="3"/>
        <v>218.02</v>
      </c>
      <c r="H162" s="100">
        <v>220</v>
      </c>
      <c r="I162" s="100">
        <v>-1.98</v>
      </c>
      <c r="J162" s="100">
        <v>0</v>
      </c>
      <c r="K162" s="100">
        <v>0</v>
      </c>
      <c r="L162" s="72"/>
      <c r="M162" s="72"/>
      <c r="N162" s="73"/>
      <c r="P162" s="73"/>
      <c r="Q162" s="73"/>
      <c r="R162" s="73"/>
    </row>
    <row r="163" s="67" customFormat="1" ht="26" customHeight="1" spans="1:18">
      <c r="A163" s="95" t="s">
        <v>262</v>
      </c>
      <c r="B163" s="96" t="s">
        <v>177</v>
      </c>
      <c r="C163" s="96" t="s">
        <v>173</v>
      </c>
      <c r="D163" s="101"/>
      <c r="E163" s="98"/>
      <c r="F163" s="99" t="s">
        <v>280</v>
      </c>
      <c r="G163" s="94">
        <f t="shared" si="3"/>
        <v>-9.5173336</v>
      </c>
      <c r="H163" s="100">
        <v>0</v>
      </c>
      <c r="I163" s="100">
        <v>-9.5173336</v>
      </c>
      <c r="J163" s="100">
        <v>0</v>
      </c>
      <c r="K163" s="100">
        <v>0</v>
      </c>
      <c r="L163" s="72"/>
      <c r="M163" s="72"/>
      <c r="N163" s="73"/>
      <c r="P163" s="73"/>
      <c r="Q163" s="73"/>
      <c r="R163" s="73"/>
    </row>
    <row r="164" s="67" customFormat="1" ht="26" customHeight="1" spans="1:18">
      <c r="A164" s="95" t="s">
        <v>262</v>
      </c>
      <c r="B164" s="96" t="s">
        <v>177</v>
      </c>
      <c r="C164" s="96" t="s">
        <v>281</v>
      </c>
      <c r="D164" s="101"/>
      <c r="E164" s="98"/>
      <c r="F164" s="99" t="s">
        <v>282</v>
      </c>
      <c r="G164" s="94">
        <f t="shared" si="3"/>
        <v>-108.902</v>
      </c>
      <c r="H164" s="100">
        <v>0</v>
      </c>
      <c r="I164" s="100">
        <v>-108.902</v>
      </c>
      <c r="J164" s="100">
        <v>0</v>
      </c>
      <c r="K164" s="100">
        <v>0</v>
      </c>
      <c r="L164" s="72"/>
      <c r="M164" s="72"/>
      <c r="N164" s="73"/>
      <c r="P164" s="73"/>
      <c r="Q164" s="73"/>
      <c r="R164" s="73"/>
    </row>
    <row r="165" s="67" customFormat="1" ht="26" customHeight="1" spans="1:13">
      <c r="A165" s="95" t="s">
        <v>262</v>
      </c>
      <c r="B165" s="96" t="s">
        <v>177</v>
      </c>
      <c r="C165" s="96" t="s">
        <v>283</v>
      </c>
      <c r="D165" s="101"/>
      <c r="E165" s="102"/>
      <c r="F165" s="99" t="s">
        <v>284</v>
      </c>
      <c r="G165" s="94">
        <f t="shared" si="3"/>
        <v>13.9</v>
      </c>
      <c r="H165" s="100">
        <v>40</v>
      </c>
      <c r="I165" s="100">
        <v>-26.1</v>
      </c>
      <c r="J165" s="100">
        <v>0</v>
      </c>
      <c r="K165" s="100">
        <v>0</v>
      </c>
      <c r="L165" s="72"/>
      <c r="M165" s="72"/>
    </row>
    <row r="166" s="67" customFormat="1" ht="26" customHeight="1" spans="1:18">
      <c r="A166" s="95" t="s">
        <v>262</v>
      </c>
      <c r="B166" s="96" t="s">
        <v>177</v>
      </c>
      <c r="C166" s="96" t="s">
        <v>163</v>
      </c>
      <c r="D166" s="101"/>
      <c r="E166" s="98"/>
      <c r="F166" s="99" t="s">
        <v>164</v>
      </c>
      <c r="G166" s="94">
        <f t="shared" si="3"/>
        <v>-0.4472</v>
      </c>
      <c r="H166" s="100">
        <v>0.4398</v>
      </c>
      <c r="I166" s="100">
        <v>-0.887</v>
      </c>
      <c r="J166" s="100">
        <v>0</v>
      </c>
      <c r="K166" s="100">
        <v>0</v>
      </c>
      <c r="L166" s="72"/>
      <c r="M166" s="72"/>
      <c r="N166" s="73"/>
      <c r="P166" s="73"/>
      <c r="Q166" s="73"/>
      <c r="R166" s="73"/>
    </row>
    <row r="167" s="67" customFormat="1" ht="26" customHeight="1" spans="1:18">
      <c r="A167" s="95" t="s">
        <v>262</v>
      </c>
      <c r="B167" s="96" t="s">
        <v>177</v>
      </c>
      <c r="C167" s="96" t="s">
        <v>156</v>
      </c>
      <c r="D167" s="101"/>
      <c r="E167" s="102"/>
      <c r="F167" s="99" t="s">
        <v>285</v>
      </c>
      <c r="G167" s="94">
        <f t="shared" si="3"/>
        <v>-105.2053</v>
      </c>
      <c r="H167" s="100">
        <v>0</v>
      </c>
      <c r="I167" s="100">
        <v>-105.2053</v>
      </c>
      <c r="J167" s="100">
        <v>0</v>
      </c>
      <c r="K167" s="100">
        <v>0</v>
      </c>
      <c r="L167" s="72"/>
      <c r="M167" s="72"/>
      <c r="N167" s="73"/>
      <c r="P167" s="73"/>
      <c r="Q167" s="73"/>
      <c r="R167" s="73"/>
    </row>
    <row r="168" s="67" customFormat="1" ht="26" customHeight="1" spans="1:18">
      <c r="A168" s="95" t="s">
        <v>262</v>
      </c>
      <c r="B168" s="96" t="s">
        <v>156</v>
      </c>
      <c r="C168" s="96"/>
      <c r="D168" s="101"/>
      <c r="E168" s="98" t="s">
        <v>286</v>
      </c>
      <c r="F168" s="99"/>
      <c r="G168" s="94">
        <f t="shared" si="3"/>
        <v>1124.877952</v>
      </c>
      <c r="H168" s="100">
        <v>0</v>
      </c>
      <c r="I168" s="100">
        <v>-416.655086</v>
      </c>
      <c r="J168" s="100">
        <v>1787.817038</v>
      </c>
      <c r="K168" s="100">
        <v>-246.284</v>
      </c>
      <c r="L168" s="72"/>
      <c r="M168" s="72"/>
      <c r="N168" s="73"/>
      <c r="P168" s="73"/>
      <c r="Q168" s="73"/>
      <c r="R168" s="73"/>
    </row>
    <row r="169" s="67" customFormat="1" ht="26" customHeight="1" spans="1:18">
      <c r="A169" s="95" t="s">
        <v>262</v>
      </c>
      <c r="B169" s="96" t="s">
        <v>156</v>
      </c>
      <c r="C169" s="96" t="s">
        <v>156</v>
      </c>
      <c r="D169" s="97"/>
      <c r="E169" s="98"/>
      <c r="F169" s="99" t="s">
        <v>286</v>
      </c>
      <c r="G169" s="94">
        <f t="shared" si="3"/>
        <v>1124.877952</v>
      </c>
      <c r="H169" s="100">
        <v>0</v>
      </c>
      <c r="I169" s="100">
        <v>-416.655086</v>
      </c>
      <c r="J169" s="100">
        <v>1787.817038</v>
      </c>
      <c r="K169" s="100">
        <v>-246.284</v>
      </c>
      <c r="L169" s="72"/>
      <c r="M169" s="72"/>
      <c r="N169" s="73"/>
      <c r="P169" s="73"/>
      <c r="Q169" s="73"/>
      <c r="R169" s="73"/>
    </row>
    <row r="170" s="67" customFormat="1" ht="26" customHeight="1" spans="1:18">
      <c r="A170" s="95" t="s">
        <v>287</v>
      </c>
      <c r="B170" s="96"/>
      <c r="C170" s="96"/>
      <c r="D170" s="101" t="s">
        <v>288</v>
      </c>
      <c r="E170" s="102"/>
      <c r="F170" s="99"/>
      <c r="G170" s="94">
        <f t="shared" si="3"/>
        <v>-40316.9905275</v>
      </c>
      <c r="H170" s="100">
        <v>2781.0897241</v>
      </c>
      <c r="I170" s="100">
        <v>-52393.8254716</v>
      </c>
      <c r="J170" s="100">
        <v>62641.912079</v>
      </c>
      <c r="K170" s="100">
        <v>-53346.166859</v>
      </c>
      <c r="L170" s="72"/>
      <c r="M170" s="72"/>
      <c r="N170" s="73"/>
      <c r="P170" s="73"/>
      <c r="Q170" s="73"/>
      <c r="R170" s="73"/>
    </row>
    <row r="171" s="67" customFormat="1" ht="26" customHeight="1" spans="1:18">
      <c r="A171" s="95" t="s">
        <v>287</v>
      </c>
      <c r="B171" s="96" t="s">
        <v>147</v>
      </c>
      <c r="C171" s="96"/>
      <c r="D171" s="101"/>
      <c r="E171" s="98" t="s">
        <v>289</v>
      </c>
      <c r="F171" s="99"/>
      <c r="G171" s="94">
        <f t="shared" si="3"/>
        <v>-537.6719134</v>
      </c>
      <c r="H171" s="100">
        <v>1.574256</v>
      </c>
      <c r="I171" s="100">
        <v>-567.7961694</v>
      </c>
      <c r="J171" s="100">
        <v>202.55</v>
      </c>
      <c r="K171" s="100">
        <v>-174</v>
      </c>
      <c r="L171" s="72"/>
      <c r="M171" s="72"/>
      <c r="N171" s="73"/>
      <c r="P171" s="73"/>
      <c r="Q171" s="73"/>
      <c r="R171" s="73"/>
    </row>
    <row r="172" s="67" customFormat="1" ht="26" customHeight="1" spans="1:18">
      <c r="A172" s="95" t="s">
        <v>287</v>
      </c>
      <c r="B172" s="96" t="s">
        <v>147</v>
      </c>
      <c r="C172" s="96" t="s">
        <v>147</v>
      </c>
      <c r="D172" s="101"/>
      <c r="E172" s="98"/>
      <c r="F172" s="99" t="s">
        <v>149</v>
      </c>
      <c r="G172" s="94">
        <f t="shared" si="3"/>
        <v>-11.97012</v>
      </c>
      <c r="H172" s="100">
        <v>0</v>
      </c>
      <c r="I172" s="100">
        <v>-11.97012</v>
      </c>
      <c r="J172" s="100">
        <v>0</v>
      </c>
      <c r="K172" s="100">
        <v>0</v>
      </c>
      <c r="L172" s="72"/>
      <c r="M172" s="72"/>
      <c r="N172" s="73"/>
      <c r="P172" s="73"/>
      <c r="Q172" s="73"/>
      <c r="R172" s="73"/>
    </row>
    <row r="173" s="67" customFormat="1" ht="26" customHeight="1" spans="1:18">
      <c r="A173" s="95" t="s">
        <v>287</v>
      </c>
      <c r="B173" s="96" t="s">
        <v>147</v>
      </c>
      <c r="C173" s="96" t="s">
        <v>150</v>
      </c>
      <c r="D173" s="101"/>
      <c r="E173" s="98"/>
      <c r="F173" s="99" t="s">
        <v>151</v>
      </c>
      <c r="G173" s="94">
        <f t="shared" si="3"/>
        <v>-42.471755</v>
      </c>
      <c r="H173" s="100">
        <v>0</v>
      </c>
      <c r="I173" s="100">
        <v>-72.471755</v>
      </c>
      <c r="J173" s="100">
        <v>30</v>
      </c>
      <c r="K173" s="100">
        <v>0</v>
      </c>
      <c r="L173" s="72"/>
      <c r="M173" s="72"/>
      <c r="N173" s="73"/>
      <c r="P173" s="73"/>
      <c r="Q173" s="73"/>
      <c r="R173" s="73"/>
    </row>
    <row r="174" s="67" customFormat="1" ht="26" customHeight="1" spans="1:18">
      <c r="A174" s="95" t="s">
        <v>287</v>
      </c>
      <c r="B174" s="96" t="s">
        <v>147</v>
      </c>
      <c r="C174" s="96" t="s">
        <v>156</v>
      </c>
      <c r="D174" s="101"/>
      <c r="E174" s="102"/>
      <c r="F174" s="99" t="s">
        <v>290</v>
      </c>
      <c r="G174" s="94">
        <f t="shared" si="3"/>
        <v>-483.2300384</v>
      </c>
      <c r="H174" s="100">
        <v>1.574256</v>
      </c>
      <c r="I174" s="100">
        <v>-483.3542944</v>
      </c>
      <c r="J174" s="100">
        <v>172.55</v>
      </c>
      <c r="K174" s="100">
        <v>-174</v>
      </c>
      <c r="L174" s="72"/>
      <c r="M174" s="72"/>
      <c r="N174" s="73"/>
      <c r="P174" s="73"/>
      <c r="Q174" s="73"/>
      <c r="R174" s="73"/>
    </row>
    <row r="175" s="67" customFormat="1" ht="26" customHeight="1" spans="1:18">
      <c r="A175" s="95" t="s">
        <v>287</v>
      </c>
      <c r="B175" s="96" t="s">
        <v>150</v>
      </c>
      <c r="C175" s="96"/>
      <c r="D175" s="101"/>
      <c r="E175" s="98" t="s">
        <v>291</v>
      </c>
      <c r="F175" s="99"/>
      <c r="G175" s="94">
        <f t="shared" si="3"/>
        <v>-34700.3546711</v>
      </c>
      <c r="H175" s="100">
        <v>1976.6000531</v>
      </c>
      <c r="I175" s="100">
        <v>-42337.5715632</v>
      </c>
      <c r="J175" s="100">
        <v>46610.633973</v>
      </c>
      <c r="K175" s="100">
        <v>-40950.017134</v>
      </c>
      <c r="L175" s="72"/>
      <c r="M175" s="72"/>
      <c r="N175" s="73"/>
      <c r="P175" s="73"/>
      <c r="Q175" s="73"/>
      <c r="R175" s="73"/>
    </row>
    <row r="176" s="67" customFormat="1" ht="26" customHeight="1" spans="1:18">
      <c r="A176" s="95" t="s">
        <v>287</v>
      </c>
      <c r="B176" s="96" t="s">
        <v>150</v>
      </c>
      <c r="C176" s="96" t="s">
        <v>147</v>
      </c>
      <c r="D176" s="101"/>
      <c r="E176" s="98"/>
      <c r="F176" s="99" t="s">
        <v>292</v>
      </c>
      <c r="G176" s="94">
        <f t="shared" si="3"/>
        <v>-28973.7105262</v>
      </c>
      <c r="H176" s="100">
        <v>119.762863</v>
      </c>
      <c r="I176" s="100">
        <v>-29388.5178732</v>
      </c>
      <c r="J176" s="100">
        <v>526.660584</v>
      </c>
      <c r="K176" s="100">
        <v>-231.6161</v>
      </c>
      <c r="L176" s="72"/>
      <c r="M176" s="72"/>
      <c r="N176" s="73"/>
      <c r="P176" s="73"/>
      <c r="Q176" s="73"/>
      <c r="R176" s="73"/>
    </row>
    <row r="177" s="67" customFormat="1" ht="26" customHeight="1" spans="1:18">
      <c r="A177" s="95" t="s">
        <v>287</v>
      </c>
      <c r="B177" s="96" t="s">
        <v>150</v>
      </c>
      <c r="C177" s="96" t="s">
        <v>150</v>
      </c>
      <c r="D177" s="101"/>
      <c r="E177" s="98"/>
      <c r="F177" s="99" t="s">
        <v>293</v>
      </c>
      <c r="G177" s="94">
        <f t="shared" si="3"/>
        <v>11327.768266</v>
      </c>
      <c r="H177" s="100">
        <v>669.45469</v>
      </c>
      <c r="I177" s="100">
        <v>-4442.65268800001</v>
      </c>
      <c r="J177" s="100">
        <v>21803.315624</v>
      </c>
      <c r="K177" s="100">
        <v>-6702.34936</v>
      </c>
      <c r="L177" s="72"/>
      <c r="M177" s="72"/>
      <c r="N177" s="73"/>
      <c r="P177" s="73"/>
      <c r="Q177" s="73"/>
      <c r="R177" s="73"/>
    </row>
    <row r="178" s="67" customFormat="1" ht="26" customHeight="1" spans="1:18">
      <c r="A178" s="95" t="s">
        <v>287</v>
      </c>
      <c r="B178" s="96" t="s">
        <v>150</v>
      </c>
      <c r="C178" s="96" t="s">
        <v>161</v>
      </c>
      <c r="D178" s="101"/>
      <c r="E178" s="98"/>
      <c r="F178" s="99" t="s">
        <v>294</v>
      </c>
      <c r="G178" s="94">
        <f t="shared" si="3"/>
        <v>4846.39495</v>
      </c>
      <c r="H178" s="100">
        <v>2.174256</v>
      </c>
      <c r="I178" s="100">
        <v>-776.158337</v>
      </c>
      <c r="J178" s="100">
        <v>9261.046631</v>
      </c>
      <c r="K178" s="100">
        <v>-3640.6676</v>
      </c>
      <c r="L178" s="72"/>
      <c r="M178" s="72"/>
      <c r="N178" s="73"/>
      <c r="P178" s="73"/>
      <c r="Q178" s="73"/>
      <c r="R178" s="73"/>
    </row>
    <row r="179" s="67" customFormat="1" ht="26" customHeight="1" spans="1:18">
      <c r="A179" s="95" t="s">
        <v>287</v>
      </c>
      <c r="B179" s="96" t="s">
        <v>150</v>
      </c>
      <c r="C179" s="96" t="s">
        <v>152</v>
      </c>
      <c r="D179" s="101"/>
      <c r="E179" s="98"/>
      <c r="F179" s="99" t="s">
        <v>295</v>
      </c>
      <c r="G179" s="94">
        <f t="shared" si="3"/>
        <v>1435.3058401</v>
      </c>
      <c r="H179" s="100">
        <v>1027.9680601</v>
      </c>
      <c r="I179" s="100">
        <v>-637.393732</v>
      </c>
      <c r="J179" s="100">
        <v>1145.380812</v>
      </c>
      <c r="K179" s="100">
        <v>-100.6493</v>
      </c>
      <c r="L179" s="72"/>
      <c r="M179" s="72"/>
      <c r="N179" s="73"/>
      <c r="P179" s="73"/>
      <c r="Q179" s="73"/>
      <c r="R179" s="73"/>
    </row>
    <row r="180" s="67" customFormat="1" ht="26" customHeight="1" spans="1:18">
      <c r="A180" s="95" t="s">
        <v>287</v>
      </c>
      <c r="B180" s="96" t="s">
        <v>150</v>
      </c>
      <c r="C180" s="96" t="s">
        <v>170</v>
      </c>
      <c r="D180" s="101"/>
      <c r="E180" s="98"/>
      <c r="F180" s="99" t="s">
        <v>296</v>
      </c>
      <c r="G180" s="94">
        <f t="shared" si="3"/>
        <v>-40</v>
      </c>
      <c r="H180" s="100">
        <v>0</v>
      </c>
      <c r="I180" s="100">
        <v>-40</v>
      </c>
      <c r="J180" s="100">
        <v>0</v>
      </c>
      <c r="K180" s="100">
        <v>0</v>
      </c>
      <c r="L180" s="72"/>
      <c r="M180" s="72"/>
      <c r="N180" s="73"/>
      <c r="P180" s="73"/>
      <c r="Q180" s="73"/>
      <c r="R180" s="73"/>
    </row>
    <row r="181" s="67" customFormat="1" ht="26" customHeight="1" spans="1:18">
      <c r="A181" s="95" t="s">
        <v>287</v>
      </c>
      <c r="B181" s="96" t="s">
        <v>150</v>
      </c>
      <c r="C181" s="96" t="s">
        <v>156</v>
      </c>
      <c r="D181" s="101"/>
      <c r="E181" s="102"/>
      <c r="F181" s="99" t="s">
        <v>297</v>
      </c>
      <c r="G181" s="94">
        <f t="shared" si="3"/>
        <v>-23296.113201</v>
      </c>
      <c r="H181" s="100">
        <v>157.240184</v>
      </c>
      <c r="I181" s="100">
        <v>-7052.848933</v>
      </c>
      <c r="J181" s="100">
        <v>13874.230322</v>
      </c>
      <c r="K181" s="100">
        <v>-30274.734774</v>
      </c>
      <c r="L181" s="72"/>
      <c r="M181" s="72"/>
      <c r="N181" s="73"/>
      <c r="P181" s="73"/>
      <c r="Q181" s="73"/>
      <c r="R181" s="73"/>
    </row>
    <row r="182" s="67" customFormat="1" ht="26" customHeight="1" spans="1:18">
      <c r="A182" s="95" t="s">
        <v>287</v>
      </c>
      <c r="B182" s="96" t="s">
        <v>161</v>
      </c>
      <c r="C182" s="96"/>
      <c r="D182" s="101"/>
      <c r="E182" s="98" t="s">
        <v>298</v>
      </c>
      <c r="F182" s="99"/>
      <c r="G182" s="94">
        <f t="shared" si="3"/>
        <v>-1497.052219</v>
      </c>
      <c r="H182" s="100">
        <v>558.966967</v>
      </c>
      <c r="I182" s="100">
        <v>-2080.614563</v>
      </c>
      <c r="J182" s="100">
        <v>25.095377</v>
      </c>
      <c r="K182" s="100">
        <v>-0.5</v>
      </c>
      <c r="L182" s="72"/>
      <c r="M182" s="72"/>
      <c r="N182" s="73"/>
      <c r="P182" s="73"/>
      <c r="Q182" s="73"/>
      <c r="R182" s="73"/>
    </row>
    <row r="183" s="67" customFormat="1" ht="26" customHeight="1" spans="1:18">
      <c r="A183" s="95" t="s">
        <v>287</v>
      </c>
      <c r="B183" s="96" t="s">
        <v>161</v>
      </c>
      <c r="C183" s="96" t="s">
        <v>147</v>
      </c>
      <c r="D183" s="101"/>
      <c r="E183" s="98"/>
      <c r="F183" s="99" t="s">
        <v>299</v>
      </c>
      <c r="G183" s="94">
        <f t="shared" si="3"/>
        <v>-10.74</v>
      </c>
      <c r="H183" s="100">
        <v>0</v>
      </c>
      <c r="I183" s="100">
        <v>-10.74</v>
      </c>
      <c r="J183" s="100">
        <v>0</v>
      </c>
      <c r="K183" s="100">
        <v>0</v>
      </c>
      <c r="L183" s="72"/>
      <c r="M183" s="72"/>
      <c r="N183" s="73"/>
      <c r="P183" s="73"/>
      <c r="Q183" s="73"/>
      <c r="R183" s="73"/>
    </row>
    <row r="184" s="67" customFormat="1" ht="26" customHeight="1" spans="1:18">
      <c r="A184" s="95" t="s">
        <v>287</v>
      </c>
      <c r="B184" s="96" t="s">
        <v>161</v>
      </c>
      <c r="C184" s="96" t="s">
        <v>150</v>
      </c>
      <c r="D184" s="101"/>
      <c r="E184" s="102"/>
      <c r="F184" s="99" t="s">
        <v>300</v>
      </c>
      <c r="G184" s="94">
        <f t="shared" si="3"/>
        <v>-1486.312219</v>
      </c>
      <c r="H184" s="100">
        <v>558.966967</v>
      </c>
      <c r="I184" s="100">
        <v>-2069.874563</v>
      </c>
      <c r="J184" s="100">
        <v>25.095377</v>
      </c>
      <c r="K184" s="100">
        <v>-0.5</v>
      </c>
      <c r="L184" s="72"/>
      <c r="M184" s="72"/>
      <c r="N184" s="73"/>
      <c r="P184" s="73"/>
      <c r="Q184" s="73"/>
      <c r="R184" s="73"/>
    </row>
    <row r="185" s="67" customFormat="1" ht="26" customHeight="1" spans="1:18">
      <c r="A185" s="95" t="s">
        <v>287</v>
      </c>
      <c r="B185" s="96" t="s">
        <v>152</v>
      </c>
      <c r="C185" s="96"/>
      <c r="D185" s="101"/>
      <c r="E185" s="98" t="s">
        <v>301</v>
      </c>
      <c r="F185" s="99"/>
      <c r="G185" s="94">
        <f t="shared" si="3"/>
        <v>-5.286462</v>
      </c>
      <c r="H185" s="100">
        <v>23.808987</v>
      </c>
      <c r="I185" s="100">
        <v>-33.975042</v>
      </c>
      <c r="J185" s="100">
        <v>4.879593</v>
      </c>
      <c r="K185" s="100">
        <v>0</v>
      </c>
      <c r="L185" s="72"/>
      <c r="M185" s="72"/>
      <c r="N185" s="73"/>
      <c r="P185" s="73"/>
      <c r="Q185" s="73"/>
      <c r="R185" s="73"/>
    </row>
    <row r="186" s="67" customFormat="1" ht="26" customHeight="1" spans="1:18">
      <c r="A186" s="95" t="s">
        <v>287</v>
      </c>
      <c r="B186" s="96" t="s">
        <v>152</v>
      </c>
      <c r="C186" s="96" t="s">
        <v>152</v>
      </c>
      <c r="D186" s="101"/>
      <c r="E186" s="98"/>
      <c r="F186" s="99" t="s">
        <v>302</v>
      </c>
      <c r="G186" s="94">
        <f t="shared" si="3"/>
        <v>28.68858</v>
      </c>
      <c r="H186" s="100">
        <v>23.808987</v>
      </c>
      <c r="I186" s="100">
        <v>0</v>
      </c>
      <c r="J186" s="100">
        <v>4.879593</v>
      </c>
      <c r="K186" s="100">
        <v>0</v>
      </c>
      <c r="L186" s="72"/>
      <c r="M186" s="72"/>
      <c r="N186" s="73"/>
      <c r="P186" s="73"/>
      <c r="Q186" s="73"/>
      <c r="R186" s="73"/>
    </row>
    <row r="187" s="67" customFormat="1" ht="26" customHeight="1" spans="1:18">
      <c r="A187" s="95" t="s">
        <v>287</v>
      </c>
      <c r="B187" s="96" t="s">
        <v>152</v>
      </c>
      <c r="C187" s="96" t="s">
        <v>156</v>
      </c>
      <c r="D187" s="101"/>
      <c r="E187" s="102"/>
      <c r="F187" s="99" t="s">
        <v>303</v>
      </c>
      <c r="G187" s="94">
        <f t="shared" si="3"/>
        <v>-33.975042</v>
      </c>
      <c r="H187" s="100">
        <v>0</v>
      </c>
      <c r="I187" s="100">
        <v>-33.975042</v>
      </c>
      <c r="J187" s="100">
        <v>0</v>
      </c>
      <c r="K187" s="100">
        <v>0</v>
      </c>
      <c r="L187" s="72"/>
      <c r="M187" s="72"/>
      <c r="N187" s="73"/>
      <c r="P187" s="73"/>
      <c r="Q187" s="73"/>
      <c r="R187" s="73"/>
    </row>
    <row r="188" s="67" customFormat="1" ht="26" customHeight="1" spans="1:18">
      <c r="A188" s="95" t="s">
        <v>287</v>
      </c>
      <c r="B188" s="96" t="s">
        <v>173</v>
      </c>
      <c r="C188" s="96"/>
      <c r="D188" s="101"/>
      <c r="E188" s="98" t="s">
        <v>304</v>
      </c>
      <c r="F188" s="99"/>
      <c r="G188" s="94">
        <f t="shared" si="3"/>
        <v>-22.684204</v>
      </c>
      <c r="H188" s="100">
        <v>186.279333</v>
      </c>
      <c r="I188" s="100">
        <v>-217.04226</v>
      </c>
      <c r="J188" s="100">
        <v>244.316323</v>
      </c>
      <c r="K188" s="100">
        <v>-236.2376</v>
      </c>
      <c r="L188" s="72"/>
      <c r="M188" s="72"/>
      <c r="N188" s="73"/>
      <c r="P188" s="73"/>
      <c r="Q188" s="73"/>
      <c r="R188" s="73"/>
    </row>
    <row r="189" s="67" customFormat="1" ht="26" customHeight="1" spans="1:18">
      <c r="A189" s="95" t="s">
        <v>287</v>
      </c>
      <c r="B189" s="96" t="s">
        <v>173</v>
      </c>
      <c r="C189" s="96" t="s">
        <v>147</v>
      </c>
      <c r="D189" s="101"/>
      <c r="E189" s="98"/>
      <c r="F189" s="99" t="s">
        <v>305</v>
      </c>
      <c r="G189" s="94">
        <f t="shared" si="3"/>
        <v>164.844696</v>
      </c>
      <c r="H189" s="100">
        <v>186.279333</v>
      </c>
      <c r="I189" s="100">
        <v>-32.98336</v>
      </c>
      <c r="J189" s="100">
        <v>225.408723</v>
      </c>
      <c r="K189" s="100">
        <v>-213.86</v>
      </c>
      <c r="L189" s="72"/>
      <c r="M189" s="72"/>
      <c r="N189" s="73"/>
      <c r="P189" s="73"/>
      <c r="Q189" s="73"/>
      <c r="R189" s="73"/>
    </row>
    <row r="190" s="67" customFormat="1" ht="26" customHeight="1" spans="1:18">
      <c r="A190" s="95" t="s">
        <v>287</v>
      </c>
      <c r="B190" s="96" t="s">
        <v>173</v>
      </c>
      <c r="C190" s="96" t="s">
        <v>156</v>
      </c>
      <c r="D190" s="101"/>
      <c r="E190" s="102"/>
      <c r="F190" s="99" t="s">
        <v>306</v>
      </c>
      <c r="G190" s="94">
        <f t="shared" si="3"/>
        <v>-187.5289</v>
      </c>
      <c r="H190" s="100">
        <v>0</v>
      </c>
      <c r="I190" s="100">
        <v>-184.0589</v>
      </c>
      <c r="J190" s="100">
        <v>18.9076</v>
      </c>
      <c r="K190" s="100">
        <v>-22.3776</v>
      </c>
      <c r="L190" s="72"/>
      <c r="M190" s="72"/>
      <c r="N190" s="73"/>
      <c r="P190" s="73"/>
      <c r="Q190" s="73"/>
      <c r="R190" s="73"/>
    </row>
    <row r="191" s="67" customFormat="1" ht="26" customHeight="1" spans="1:18">
      <c r="A191" s="95" t="s">
        <v>287</v>
      </c>
      <c r="B191" s="96" t="s">
        <v>154</v>
      </c>
      <c r="C191" s="96"/>
      <c r="D191" s="101"/>
      <c r="E191" s="98" t="s">
        <v>307</v>
      </c>
      <c r="F191" s="99"/>
      <c r="G191" s="94">
        <f t="shared" si="3"/>
        <v>-493.376797</v>
      </c>
      <c r="H191" s="100">
        <v>22.362316</v>
      </c>
      <c r="I191" s="100">
        <v>-558.835272</v>
      </c>
      <c r="J191" s="100">
        <v>43.096159</v>
      </c>
      <c r="K191" s="100">
        <v>0</v>
      </c>
      <c r="L191" s="72"/>
      <c r="M191" s="72"/>
      <c r="N191" s="73"/>
      <c r="P191" s="73"/>
      <c r="Q191" s="73"/>
      <c r="R191" s="73"/>
    </row>
    <row r="192" s="67" customFormat="1" ht="26" customHeight="1" spans="1:18">
      <c r="A192" s="95" t="s">
        <v>287</v>
      </c>
      <c r="B192" s="96" t="s">
        <v>154</v>
      </c>
      <c r="C192" s="96" t="s">
        <v>147</v>
      </c>
      <c r="D192" s="101"/>
      <c r="E192" s="98"/>
      <c r="F192" s="99" t="s">
        <v>308</v>
      </c>
      <c r="G192" s="94">
        <f t="shared" si="3"/>
        <v>-350.487616</v>
      </c>
      <c r="H192" s="100">
        <v>2.840196</v>
      </c>
      <c r="I192" s="100">
        <v>-371.7475</v>
      </c>
      <c r="J192" s="100">
        <v>18.419688</v>
      </c>
      <c r="K192" s="100">
        <v>0</v>
      </c>
      <c r="L192" s="72"/>
      <c r="M192" s="72"/>
      <c r="N192" s="73"/>
      <c r="P192" s="73"/>
      <c r="Q192" s="73"/>
      <c r="R192" s="73"/>
    </row>
    <row r="193" s="67" customFormat="1" ht="26" customHeight="1" spans="1:18">
      <c r="A193" s="95" t="s">
        <v>287</v>
      </c>
      <c r="B193" s="96" t="s">
        <v>154</v>
      </c>
      <c r="C193" s="96" t="s">
        <v>150</v>
      </c>
      <c r="D193" s="101"/>
      <c r="E193" s="98"/>
      <c r="F193" s="99" t="s">
        <v>309</v>
      </c>
      <c r="G193" s="94">
        <f t="shared" si="3"/>
        <v>-112.058978</v>
      </c>
      <c r="H193" s="100">
        <v>19.52212</v>
      </c>
      <c r="I193" s="100">
        <v>-156.257569</v>
      </c>
      <c r="J193" s="100">
        <v>24.676471</v>
      </c>
      <c r="K193" s="100">
        <v>0</v>
      </c>
      <c r="L193" s="72"/>
      <c r="M193" s="72"/>
      <c r="N193" s="73"/>
      <c r="P193" s="73"/>
      <c r="Q193" s="73"/>
      <c r="R193" s="73"/>
    </row>
    <row r="194" s="67" customFormat="1" ht="26" customHeight="1" spans="1:18">
      <c r="A194" s="95" t="s">
        <v>287</v>
      </c>
      <c r="B194" s="96" t="s">
        <v>154</v>
      </c>
      <c r="C194" s="96" t="s">
        <v>161</v>
      </c>
      <c r="D194" s="101"/>
      <c r="E194" s="98"/>
      <c r="F194" s="99" t="s">
        <v>310</v>
      </c>
      <c r="G194" s="94">
        <f t="shared" si="3"/>
        <v>-30.830203</v>
      </c>
      <c r="H194" s="100">
        <v>0</v>
      </c>
      <c r="I194" s="100">
        <v>-30.830203</v>
      </c>
      <c r="J194" s="100">
        <v>0</v>
      </c>
      <c r="K194" s="100">
        <v>0</v>
      </c>
      <c r="L194" s="72"/>
      <c r="M194" s="72"/>
      <c r="N194" s="73"/>
      <c r="P194" s="73"/>
      <c r="Q194" s="73"/>
      <c r="R194" s="73"/>
    </row>
    <row r="195" s="67" customFormat="1" ht="26" customHeight="1" spans="1:18">
      <c r="A195" s="95" t="s">
        <v>287</v>
      </c>
      <c r="B195" s="96" t="s">
        <v>154</v>
      </c>
      <c r="C195" s="96" t="s">
        <v>156</v>
      </c>
      <c r="D195" s="101"/>
      <c r="E195" s="102"/>
      <c r="F195" s="99" t="s">
        <v>311</v>
      </c>
      <c r="G195" s="94">
        <f t="shared" si="3"/>
        <v>0</v>
      </c>
      <c r="H195" s="100">
        <v>0</v>
      </c>
      <c r="I195" s="100">
        <v>0</v>
      </c>
      <c r="J195" s="100">
        <v>0</v>
      </c>
      <c r="K195" s="100">
        <v>0</v>
      </c>
      <c r="L195" s="72"/>
      <c r="M195" s="72"/>
      <c r="N195" s="73"/>
      <c r="P195" s="73"/>
      <c r="Q195" s="73"/>
      <c r="R195" s="73"/>
    </row>
    <row r="196" s="67" customFormat="1" ht="26" customHeight="1" spans="1:13">
      <c r="A196" s="95" t="s">
        <v>287</v>
      </c>
      <c r="B196" s="96" t="s">
        <v>185</v>
      </c>
      <c r="C196" s="96"/>
      <c r="D196" s="101"/>
      <c r="E196" s="98" t="s">
        <v>312</v>
      </c>
      <c r="F196" s="99"/>
      <c r="G196" s="94">
        <f t="shared" si="3"/>
        <v>-2563.856448</v>
      </c>
      <c r="H196" s="100">
        <v>0</v>
      </c>
      <c r="I196" s="100">
        <v>-6100.684977</v>
      </c>
      <c r="J196" s="100">
        <v>15193.240654</v>
      </c>
      <c r="K196" s="100">
        <v>-11656.412125</v>
      </c>
      <c r="L196" s="72"/>
      <c r="M196" s="72"/>
    </row>
    <row r="197" s="67" customFormat="1" ht="26" customHeight="1" spans="1:18">
      <c r="A197" s="95" t="s">
        <v>287</v>
      </c>
      <c r="B197" s="96" t="s">
        <v>185</v>
      </c>
      <c r="C197" s="96" t="s">
        <v>161</v>
      </c>
      <c r="D197" s="101"/>
      <c r="E197" s="98"/>
      <c r="F197" s="99" t="s">
        <v>313</v>
      </c>
      <c r="G197" s="94">
        <f t="shared" si="3"/>
        <v>-2834.602428</v>
      </c>
      <c r="H197" s="100">
        <v>0</v>
      </c>
      <c r="I197" s="100">
        <v>-2834.602428</v>
      </c>
      <c r="J197" s="100">
        <v>0</v>
      </c>
      <c r="K197" s="100">
        <v>0</v>
      </c>
      <c r="L197" s="72"/>
      <c r="M197" s="72"/>
      <c r="N197" s="73"/>
      <c r="P197" s="73"/>
      <c r="Q197" s="73"/>
      <c r="R197" s="73"/>
    </row>
    <row r="198" s="67" customFormat="1" ht="26" customHeight="1" spans="1:18">
      <c r="A198" s="95" t="s">
        <v>287</v>
      </c>
      <c r="B198" s="96" t="s">
        <v>185</v>
      </c>
      <c r="C198" s="96" t="s">
        <v>152</v>
      </c>
      <c r="D198" s="101"/>
      <c r="E198" s="98"/>
      <c r="F198" s="99" t="s">
        <v>314</v>
      </c>
      <c r="G198" s="94">
        <f t="shared" si="3"/>
        <v>-151.975751</v>
      </c>
      <c r="H198" s="100">
        <v>0</v>
      </c>
      <c r="I198" s="100">
        <v>-151.975751</v>
      </c>
      <c r="J198" s="100">
        <v>0</v>
      </c>
      <c r="K198" s="100">
        <v>0</v>
      </c>
      <c r="L198" s="72"/>
      <c r="M198" s="72"/>
      <c r="N198" s="73"/>
      <c r="P198" s="73"/>
      <c r="Q198" s="73"/>
      <c r="R198" s="73"/>
    </row>
    <row r="199" s="67" customFormat="1" ht="26" customHeight="1" spans="1:18">
      <c r="A199" s="95" t="s">
        <v>287</v>
      </c>
      <c r="B199" s="96" t="s">
        <v>185</v>
      </c>
      <c r="C199" s="96" t="s">
        <v>156</v>
      </c>
      <c r="D199" s="101"/>
      <c r="E199" s="102"/>
      <c r="F199" s="99" t="s">
        <v>315</v>
      </c>
      <c r="G199" s="94">
        <f t="shared" si="3"/>
        <v>422.721730999998</v>
      </c>
      <c r="H199" s="100">
        <v>0</v>
      </c>
      <c r="I199" s="100">
        <v>-3114.106798</v>
      </c>
      <c r="J199" s="100">
        <v>15193.240654</v>
      </c>
      <c r="K199" s="100">
        <v>-11656.412125</v>
      </c>
      <c r="L199" s="72"/>
      <c r="M199" s="72"/>
      <c r="N199" s="73"/>
      <c r="P199" s="73"/>
      <c r="Q199" s="73"/>
      <c r="R199" s="73"/>
    </row>
    <row r="200" s="67" customFormat="1" ht="26" customHeight="1" spans="1:18">
      <c r="A200" s="95" t="s">
        <v>287</v>
      </c>
      <c r="B200" s="96" t="s">
        <v>156</v>
      </c>
      <c r="C200" s="96"/>
      <c r="D200" s="101"/>
      <c r="E200" s="98" t="s">
        <v>316</v>
      </c>
      <c r="F200" s="99"/>
      <c r="G200" s="94">
        <f t="shared" ref="G200:G263" si="4">H200+I200+J200+K200</f>
        <v>-496.707813</v>
      </c>
      <c r="H200" s="100">
        <v>11.497812</v>
      </c>
      <c r="I200" s="100">
        <v>-497.305625</v>
      </c>
      <c r="J200" s="100">
        <v>318.1</v>
      </c>
      <c r="K200" s="100">
        <v>-329</v>
      </c>
      <c r="L200" s="72"/>
      <c r="M200" s="72"/>
      <c r="N200" s="73"/>
      <c r="P200" s="73"/>
      <c r="Q200" s="73"/>
      <c r="R200" s="73"/>
    </row>
    <row r="201" s="67" customFormat="1" ht="26" customHeight="1" spans="1:18">
      <c r="A201" s="95" t="s">
        <v>287</v>
      </c>
      <c r="B201" s="96" t="s">
        <v>156</v>
      </c>
      <c r="C201" s="96" t="s">
        <v>156</v>
      </c>
      <c r="D201" s="97"/>
      <c r="E201" s="98"/>
      <c r="F201" s="99" t="s">
        <v>316</v>
      </c>
      <c r="G201" s="94">
        <f t="shared" si="4"/>
        <v>-496.707813</v>
      </c>
      <c r="H201" s="100">
        <v>11.497812</v>
      </c>
      <c r="I201" s="100">
        <v>-497.305625</v>
      </c>
      <c r="J201" s="100">
        <v>318.1</v>
      </c>
      <c r="K201" s="100">
        <v>-329</v>
      </c>
      <c r="L201" s="72"/>
      <c r="M201" s="72"/>
      <c r="N201" s="73"/>
      <c r="P201" s="73"/>
      <c r="Q201" s="73"/>
      <c r="R201" s="73"/>
    </row>
    <row r="202" s="67" customFormat="1" ht="26" customHeight="1" spans="1:18">
      <c r="A202" s="95" t="s">
        <v>317</v>
      </c>
      <c r="B202" s="96"/>
      <c r="C202" s="96"/>
      <c r="D202" s="101" t="s">
        <v>318</v>
      </c>
      <c r="E202" s="102"/>
      <c r="F202" s="99"/>
      <c r="G202" s="94">
        <f t="shared" si="4"/>
        <v>-13805.8503836</v>
      </c>
      <c r="H202" s="100">
        <v>623.7</v>
      </c>
      <c r="I202" s="100">
        <v>-14604.1166736</v>
      </c>
      <c r="J202" s="100">
        <v>316.26017</v>
      </c>
      <c r="K202" s="100">
        <v>-141.69388</v>
      </c>
      <c r="L202" s="72"/>
      <c r="M202" s="72"/>
      <c r="N202" s="73"/>
      <c r="P202" s="73"/>
      <c r="Q202" s="73"/>
      <c r="R202" s="73"/>
    </row>
    <row r="203" s="67" customFormat="1" ht="26" customHeight="1" spans="1:18">
      <c r="A203" s="95" t="s">
        <v>317</v>
      </c>
      <c r="B203" s="96" t="s">
        <v>147</v>
      </c>
      <c r="C203" s="96"/>
      <c r="D203" s="101"/>
      <c r="E203" s="98" t="s">
        <v>319</v>
      </c>
      <c r="F203" s="99"/>
      <c r="G203" s="94">
        <f t="shared" si="4"/>
        <v>-47.84211</v>
      </c>
      <c r="H203" s="100">
        <v>0</v>
      </c>
      <c r="I203" s="100">
        <v>-52.366</v>
      </c>
      <c r="J203" s="100">
        <v>4.52389</v>
      </c>
      <c r="K203" s="100">
        <v>0</v>
      </c>
      <c r="L203" s="72"/>
      <c r="M203" s="72"/>
      <c r="N203" s="73"/>
      <c r="P203" s="73"/>
      <c r="Q203" s="73"/>
      <c r="R203" s="73"/>
    </row>
    <row r="204" s="67" customFormat="1" ht="26" customHeight="1" spans="1:18">
      <c r="A204" s="95" t="s">
        <v>317</v>
      </c>
      <c r="B204" s="96" t="s">
        <v>147</v>
      </c>
      <c r="C204" s="96" t="s">
        <v>147</v>
      </c>
      <c r="D204" s="101"/>
      <c r="E204" s="98"/>
      <c r="F204" s="99" t="s">
        <v>149</v>
      </c>
      <c r="G204" s="94">
        <f t="shared" si="4"/>
        <v>-9.04211</v>
      </c>
      <c r="H204" s="100">
        <v>0</v>
      </c>
      <c r="I204" s="100">
        <v>-13.566</v>
      </c>
      <c r="J204" s="100">
        <v>4.52389</v>
      </c>
      <c r="K204" s="100">
        <v>0</v>
      </c>
      <c r="L204" s="72"/>
      <c r="M204" s="72"/>
      <c r="N204" s="73"/>
      <c r="P204" s="73"/>
      <c r="Q204" s="73"/>
      <c r="R204" s="73"/>
    </row>
    <row r="205" s="67" customFormat="1" ht="26" customHeight="1" spans="1:18">
      <c r="A205" s="95" t="s">
        <v>317</v>
      </c>
      <c r="B205" s="96" t="s">
        <v>147</v>
      </c>
      <c r="C205" s="96" t="s">
        <v>150</v>
      </c>
      <c r="D205" s="101"/>
      <c r="E205" s="98"/>
      <c r="F205" s="99" t="s">
        <v>151</v>
      </c>
      <c r="G205" s="94">
        <f t="shared" si="4"/>
        <v>-38.8</v>
      </c>
      <c r="H205" s="100">
        <v>0</v>
      </c>
      <c r="I205" s="100">
        <v>-38.8</v>
      </c>
      <c r="J205" s="100">
        <v>0</v>
      </c>
      <c r="K205" s="100">
        <v>0</v>
      </c>
      <c r="L205" s="72"/>
      <c r="M205" s="72"/>
      <c r="N205" s="73"/>
      <c r="P205" s="73"/>
      <c r="Q205" s="73"/>
      <c r="R205" s="73"/>
    </row>
    <row r="206" s="67" customFormat="1" ht="26" customHeight="1" spans="1:18">
      <c r="A206" s="95" t="s">
        <v>317</v>
      </c>
      <c r="B206" s="96" t="s">
        <v>147</v>
      </c>
      <c r="C206" s="96" t="s">
        <v>156</v>
      </c>
      <c r="D206" s="101"/>
      <c r="E206" s="102"/>
      <c r="F206" s="99" t="s">
        <v>320</v>
      </c>
      <c r="G206" s="94">
        <f t="shared" si="4"/>
        <v>0</v>
      </c>
      <c r="H206" s="100">
        <v>0</v>
      </c>
      <c r="I206" s="100">
        <v>0</v>
      </c>
      <c r="J206" s="100">
        <v>0</v>
      </c>
      <c r="K206" s="100">
        <v>0</v>
      </c>
      <c r="L206" s="72"/>
      <c r="M206" s="72"/>
      <c r="N206" s="73"/>
      <c r="P206" s="73"/>
      <c r="Q206" s="73"/>
      <c r="R206" s="73"/>
    </row>
    <row r="207" s="67" customFormat="1" ht="26" customHeight="1" spans="1:18">
      <c r="A207" s="95" t="s">
        <v>317</v>
      </c>
      <c r="B207" s="96" t="s">
        <v>161</v>
      </c>
      <c r="C207" s="96"/>
      <c r="D207" s="101"/>
      <c r="E207" s="98" t="s">
        <v>321</v>
      </c>
      <c r="F207" s="99"/>
      <c r="G207" s="94">
        <f t="shared" si="4"/>
        <v>31.0424</v>
      </c>
      <c r="H207" s="100">
        <v>0</v>
      </c>
      <c r="I207" s="100">
        <v>0</v>
      </c>
      <c r="J207" s="100">
        <v>31.0424</v>
      </c>
      <c r="K207" s="100">
        <v>0</v>
      </c>
      <c r="L207" s="72"/>
      <c r="M207" s="72"/>
      <c r="N207" s="73"/>
      <c r="P207" s="73"/>
      <c r="Q207" s="73"/>
      <c r="R207" s="73"/>
    </row>
    <row r="208" s="67" customFormat="1" ht="26" customHeight="1" spans="1:18">
      <c r="A208" s="95" t="s">
        <v>317</v>
      </c>
      <c r="B208" s="96" t="s">
        <v>161</v>
      </c>
      <c r="C208" s="96" t="s">
        <v>147</v>
      </c>
      <c r="D208" s="101"/>
      <c r="E208" s="98"/>
      <c r="F208" s="99" t="s">
        <v>322</v>
      </c>
      <c r="G208" s="94">
        <f t="shared" si="4"/>
        <v>31.0424</v>
      </c>
      <c r="H208" s="100">
        <v>0</v>
      </c>
      <c r="I208" s="100">
        <v>0</v>
      </c>
      <c r="J208" s="100">
        <v>31.0424</v>
      </c>
      <c r="K208" s="100">
        <v>0</v>
      </c>
      <c r="L208" s="72"/>
      <c r="M208" s="72"/>
      <c r="N208" s="73"/>
      <c r="P208" s="73"/>
      <c r="Q208" s="73"/>
      <c r="R208" s="73"/>
    </row>
    <row r="209" s="67" customFormat="1" ht="26" customHeight="1" spans="1:18">
      <c r="A209" s="95" t="s">
        <v>317</v>
      </c>
      <c r="B209" s="96" t="s">
        <v>152</v>
      </c>
      <c r="C209" s="96"/>
      <c r="D209" s="101"/>
      <c r="E209" s="98" t="s">
        <v>323</v>
      </c>
      <c r="F209" s="99"/>
      <c r="G209" s="94">
        <f t="shared" si="4"/>
        <v>-13767.7605</v>
      </c>
      <c r="H209" s="100">
        <v>0</v>
      </c>
      <c r="I209" s="100">
        <v>-13767.7605</v>
      </c>
      <c r="J209" s="100">
        <v>0</v>
      </c>
      <c r="K209" s="100">
        <v>0</v>
      </c>
      <c r="L209" s="72"/>
      <c r="M209" s="72"/>
      <c r="N209" s="73"/>
      <c r="P209" s="73"/>
      <c r="Q209" s="73"/>
      <c r="R209" s="73"/>
    </row>
    <row r="210" s="67" customFormat="1" ht="26" customHeight="1" spans="1:18">
      <c r="A210" s="95" t="s">
        <v>317</v>
      </c>
      <c r="B210" s="96" t="s">
        <v>152</v>
      </c>
      <c r="C210" s="96" t="s">
        <v>147</v>
      </c>
      <c r="D210" s="101"/>
      <c r="E210" s="102"/>
      <c r="F210" s="99" t="s">
        <v>322</v>
      </c>
      <c r="G210" s="94">
        <f t="shared" si="4"/>
        <v>-1042.581</v>
      </c>
      <c r="H210" s="100">
        <v>0</v>
      </c>
      <c r="I210" s="100">
        <v>-1042.581</v>
      </c>
      <c r="J210" s="100">
        <v>0</v>
      </c>
      <c r="K210" s="100">
        <v>0</v>
      </c>
      <c r="L210" s="72"/>
      <c r="M210" s="72"/>
      <c r="N210" s="73"/>
      <c r="P210" s="73"/>
      <c r="Q210" s="73"/>
      <c r="R210" s="73"/>
    </row>
    <row r="211" s="67" customFormat="1" ht="26" customHeight="1" spans="1:18">
      <c r="A211" s="95" t="s">
        <v>317</v>
      </c>
      <c r="B211" s="96" t="s">
        <v>152</v>
      </c>
      <c r="C211" s="96" t="s">
        <v>152</v>
      </c>
      <c r="D211" s="101"/>
      <c r="E211" s="98"/>
      <c r="F211" s="99" t="s">
        <v>324</v>
      </c>
      <c r="G211" s="94">
        <f t="shared" si="4"/>
        <v>-12570</v>
      </c>
      <c r="H211" s="100">
        <v>0</v>
      </c>
      <c r="I211" s="100">
        <v>-12570</v>
      </c>
      <c r="J211" s="100">
        <v>0</v>
      </c>
      <c r="K211" s="100">
        <v>0</v>
      </c>
      <c r="L211" s="72"/>
      <c r="M211" s="72"/>
      <c r="N211" s="73"/>
      <c r="P211" s="73"/>
      <c r="Q211" s="73"/>
      <c r="R211" s="73"/>
    </row>
    <row r="212" s="67" customFormat="1" ht="26" customHeight="1" spans="1:18">
      <c r="A212" s="95" t="s">
        <v>317</v>
      </c>
      <c r="B212" s="96" t="s">
        <v>152</v>
      </c>
      <c r="C212" s="96" t="s">
        <v>156</v>
      </c>
      <c r="D212" s="101"/>
      <c r="E212" s="98"/>
      <c r="F212" s="99" t="s">
        <v>325</v>
      </c>
      <c r="G212" s="94">
        <f t="shared" si="4"/>
        <v>-155.1795</v>
      </c>
      <c r="H212" s="100">
        <v>0</v>
      </c>
      <c r="I212" s="100">
        <v>-155.1795</v>
      </c>
      <c r="J212" s="100">
        <v>0</v>
      </c>
      <c r="K212" s="100">
        <v>0</v>
      </c>
      <c r="L212" s="72"/>
      <c r="M212" s="72"/>
      <c r="N212" s="73"/>
      <c r="P212" s="73"/>
      <c r="Q212" s="73"/>
      <c r="R212" s="73"/>
    </row>
    <row r="213" s="67" customFormat="1" ht="26" customHeight="1" spans="1:18">
      <c r="A213" s="95" t="s">
        <v>317</v>
      </c>
      <c r="B213" s="96" t="s">
        <v>170</v>
      </c>
      <c r="C213" s="96"/>
      <c r="D213" s="101"/>
      <c r="E213" s="98" t="s">
        <v>326</v>
      </c>
      <c r="F213" s="99"/>
      <c r="G213" s="94">
        <f t="shared" si="4"/>
        <v>293.65616</v>
      </c>
      <c r="H213" s="100">
        <v>623.7</v>
      </c>
      <c r="I213" s="100">
        <v>-330.04384</v>
      </c>
      <c r="J213" s="100">
        <v>140.69388</v>
      </c>
      <c r="K213" s="100">
        <v>-140.69388</v>
      </c>
      <c r="L213" s="72"/>
      <c r="M213" s="72"/>
      <c r="N213" s="73"/>
      <c r="P213" s="73"/>
      <c r="Q213" s="73"/>
      <c r="R213" s="73"/>
    </row>
    <row r="214" s="67" customFormat="1" ht="26" customHeight="1" spans="1:13">
      <c r="A214" s="95" t="s">
        <v>317</v>
      </c>
      <c r="B214" s="96" t="s">
        <v>170</v>
      </c>
      <c r="C214" s="96" t="s">
        <v>147</v>
      </c>
      <c r="D214" s="101"/>
      <c r="E214" s="102"/>
      <c r="F214" s="99" t="s">
        <v>322</v>
      </c>
      <c r="G214" s="94">
        <f t="shared" si="4"/>
        <v>-10.2</v>
      </c>
      <c r="H214" s="100">
        <v>0</v>
      </c>
      <c r="I214" s="100">
        <v>-10.2</v>
      </c>
      <c r="J214" s="100">
        <v>0</v>
      </c>
      <c r="K214" s="100">
        <v>0</v>
      </c>
      <c r="L214" s="72"/>
      <c r="M214" s="72"/>
    </row>
    <row r="215" s="67" customFormat="1" ht="26" customHeight="1" spans="1:18">
      <c r="A215" s="95" t="s">
        <v>317</v>
      </c>
      <c r="B215" s="96" t="s">
        <v>170</v>
      </c>
      <c r="C215" s="96" t="s">
        <v>150</v>
      </c>
      <c r="D215" s="101"/>
      <c r="E215" s="98"/>
      <c r="F215" s="99" t="s">
        <v>327</v>
      </c>
      <c r="G215" s="94">
        <f t="shared" si="4"/>
        <v>0</v>
      </c>
      <c r="H215" s="100">
        <v>0</v>
      </c>
      <c r="I215" s="100">
        <v>0</v>
      </c>
      <c r="J215" s="100">
        <v>0</v>
      </c>
      <c r="K215" s="100">
        <v>0</v>
      </c>
      <c r="L215" s="72"/>
      <c r="M215" s="72"/>
      <c r="N215" s="73"/>
      <c r="P215" s="73"/>
      <c r="Q215" s="73"/>
      <c r="R215" s="73"/>
    </row>
    <row r="216" s="67" customFormat="1" ht="26" customHeight="1" spans="1:18">
      <c r="A216" s="95" t="s">
        <v>317</v>
      </c>
      <c r="B216" s="96" t="s">
        <v>170</v>
      </c>
      <c r="C216" s="96" t="s">
        <v>161</v>
      </c>
      <c r="D216" s="101"/>
      <c r="E216" s="98"/>
      <c r="F216" s="99" t="s">
        <v>328</v>
      </c>
      <c r="G216" s="94">
        <f t="shared" si="4"/>
        <v>414.85616</v>
      </c>
      <c r="H216" s="100">
        <v>623.7</v>
      </c>
      <c r="I216" s="100">
        <v>-208.84384</v>
      </c>
      <c r="J216" s="100">
        <v>140.69388</v>
      </c>
      <c r="K216" s="100">
        <v>-140.69388</v>
      </c>
      <c r="L216" s="72"/>
      <c r="M216" s="72"/>
      <c r="N216" s="73"/>
      <c r="P216" s="73"/>
      <c r="Q216" s="73"/>
      <c r="R216" s="73"/>
    </row>
    <row r="217" s="67" customFormat="1" ht="26" customHeight="1" spans="1:18">
      <c r="A217" s="95" t="s">
        <v>317</v>
      </c>
      <c r="B217" s="96" t="s">
        <v>170</v>
      </c>
      <c r="C217" s="96" t="s">
        <v>156</v>
      </c>
      <c r="D217" s="101"/>
      <c r="E217" s="102"/>
      <c r="F217" s="99" t="s">
        <v>329</v>
      </c>
      <c r="G217" s="94">
        <f t="shared" si="4"/>
        <v>-111</v>
      </c>
      <c r="H217" s="100">
        <v>0</v>
      </c>
      <c r="I217" s="100">
        <v>-111</v>
      </c>
      <c r="J217" s="100">
        <v>0</v>
      </c>
      <c r="K217" s="100">
        <v>0</v>
      </c>
      <c r="L217" s="72"/>
      <c r="M217" s="72"/>
      <c r="N217" s="73"/>
      <c r="P217" s="73"/>
      <c r="Q217" s="73"/>
      <c r="R217" s="73"/>
    </row>
    <row r="218" s="67" customFormat="1" ht="26" customHeight="1" spans="1:18">
      <c r="A218" s="95" t="s">
        <v>317</v>
      </c>
      <c r="B218" s="96" t="s">
        <v>173</v>
      </c>
      <c r="C218" s="96"/>
      <c r="D218" s="101"/>
      <c r="E218" s="98" t="s">
        <v>330</v>
      </c>
      <c r="F218" s="99"/>
      <c r="G218" s="94">
        <f t="shared" si="4"/>
        <v>-62</v>
      </c>
      <c r="H218" s="100">
        <v>0</v>
      </c>
      <c r="I218" s="100">
        <v>-62</v>
      </c>
      <c r="J218" s="100">
        <v>0</v>
      </c>
      <c r="K218" s="100">
        <v>0</v>
      </c>
      <c r="L218" s="72"/>
      <c r="M218" s="72"/>
      <c r="N218" s="73"/>
      <c r="P218" s="73"/>
      <c r="Q218" s="73"/>
      <c r="R218" s="73"/>
    </row>
    <row r="219" s="67" customFormat="1" ht="26" customHeight="1" spans="1:18">
      <c r="A219" s="95" t="s">
        <v>317</v>
      </c>
      <c r="B219" s="96" t="s">
        <v>173</v>
      </c>
      <c r="C219" s="96" t="s">
        <v>150</v>
      </c>
      <c r="D219" s="97"/>
      <c r="E219" s="98"/>
      <c r="F219" s="99" t="s">
        <v>331</v>
      </c>
      <c r="G219" s="94">
        <f t="shared" si="4"/>
        <v>-62</v>
      </c>
      <c r="H219" s="100">
        <v>0</v>
      </c>
      <c r="I219" s="100">
        <v>-62</v>
      </c>
      <c r="J219" s="100">
        <v>0</v>
      </c>
      <c r="K219" s="100">
        <v>0</v>
      </c>
      <c r="L219" s="72"/>
      <c r="M219" s="72"/>
      <c r="N219" s="73"/>
      <c r="P219" s="73"/>
      <c r="Q219" s="73"/>
      <c r="R219" s="73"/>
    </row>
    <row r="220" s="67" customFormat="1" ht="26" customHeight="1" spans="1:18">
      <c r="A220" s="95" t="s">
        <v>317</v>
      </c>
      <c r="B220" s="96" t="s">
        <v>185</v>
      </c>
      <c r="C220" s="96"/>
      <c r="D220" s="101"/>
      <c r="E220" s="102" t="s">
        <v>332</v>
      </c>
      <c r="F220" s="99"/>
      <c r="G220" s="94">
        <f t="shared" si="4"/>
        <v>0</v>
      </c>
      <c r="H220" s="100">
        <v>0</v>
      </c>
      <c r="I220" s="100">
        <v>0</v>
      </c>
      <c r="J220" s="100">
        <v>0</v>
      </c>
      <c r="K220" s="100">
        <v>0</v>
      </c>
      <c r="L220" s="72"/>
      <c r="M220" s="72"/>
      <c r="N220" s="73"/>
      <c r="P220" s="73"/>
      <c r="Q220" s="73"/>
      <c r="R220" s="73"/>
    </row>
    <row r="221" s="67" customFormat="1" ht="26" customHeight="1" spans="1:18">
      <c r="A221" s="95" t="s">
        <v>317</v>
      </c>
      <c r="B221" s="96" t="s">
        <v>185</v>
      </c>
      <c r="C221" s="96" t="s">
        <v>156</v>
      </c>
      <c r="D221" s="101"/>
      <c r="E221" s="98"/>
      <c r="F221" s="99" t="s">
        <v>333</v>
      </c>
      <c r="G221" s="94">
        <f t="shared" si="4"/>
        <v>0</v>
      </c>
      <c r="H221" s="100">
        <v>0</v>
      </c>
      <c r="I221" s="100">
        <v>0</v>
      </c>
      <c r="J221" s="100">
        <v>0</v>
      </c>
      <c r="K221" s="100">
        <v>0</v>
      </c>
      <c r="L221" s="72"/>
      <c r="M221" s="72"/>
      <c r="N221" s="73"/>
      <c r="P221" s="73"/>
      <c r="Q221" s="73"/>
      <c r="R221" s="73"/>
    </row>
    <row r="222" s="67" customFormat="1" ht="26" customHeight="1" spans="1:18">
      <c r="A222" s="95" t="s">
        <v>317</v>
      </c>
      <c r="B222" s="96" t="s">
        <v>156</v>
      </c>
      <c r="C222" s="96"/>
      <c r="D222" s="101"/>
      <c r="E222" s="98" t="s">
        <v>334</v>
      </c>
      <c r="F222" s="99"/>
      <c r="G222" s="94">
        <f t="shared" si="4"/>
        <v>-252.9463336</v>
      </c>
      <c r="H222" s="100">
        <v>0</v>
      </c>
      <c r="I222" s="100">
        <v>-391.9463336</v>
      </c>
      <c r="J222" s="100">
        <v>140</v>
      </c>
      <c r="K222" s="100">
        <v>-1</v>
      </c>
      <c r="L222" s="72"/>
      <c r="M222" s="72"/>
      <c r="N222" s="73"/>
      <c r="P222" s="73"/>
      <c r="Q222" s="73"/>
      <c r="R222" s="73"/>
    </row>
    <row r="223" s="67" customFormat="1" ht="26" customHeight="1" spans="1:18">
      <c r="A223" s="95" t="s">
        <v>317</v>
      </c>
      <c r="B223" s="96" t="s">
        <v>156</v>
      </c>
      <c r="C223" s="96" t="s">
        <v>147</v>
      </c>
      <c r="D223" s="101"/>
      <c r="E223" s="98"/>
      <c r="F223" s="99" t="s">
        <v>335</v>
      </c>
      <c r="G223" s="94">
        <f t="shared" si="4"/>
        <v>100</v>
      </c>
      <c r="H223" s="100">
        <v>0</v>
      </c>
      <c r="I223" s="100">
        <v>0</v>
      </c>
      <c r="J223" s="100">
        <v>100</v>
      </c>
      <c r="K223" s="100">
        <v>0</v>
      </c>
      <c r="L223" s="72"/>
      <c r="M223" s="72"/>
      <c r="N223" s="73"/>
      <c r="P223" s="73"/>
      <c r="Q223" s="73"/>
      <c r="R223" s="73"/>
    </row>
    <row r="224" s="67" customFormat="1" ht="26" customHeight="1" spans="1:18">
      <c r="A224" s="95" t="s">
        <v>317</v>
      </c>
      <c r="B224" s="96" t="s">
        <v>156</v>
      </c>
      <c r="C224" s="96" t="s">
        <v>156</v>
      </c>
      <c r="D224" s="101"/>
      <c r="E224" s="98"/>
      <c r="F224" s="99" t="s">
        <v>334</v>
      </c>
      <c r="G224" s="94">
        <f t="shared" si="4"/>
        <v>-352.9463336</v>
      </c>
      <c r="H224" s="100">
        <v>0</v>
      </c>
      <c r="I224" s="100">
        <v>-391.9463336</v>
      </c>
      <c r="J224" s="100">
        <v>40</v>
      </c>
      <c r="K224" s="100">
        <v>-1</v>
      </c>
      <c r="L224" s="72"/>
      <c r="M224" s="72"/>
      <c r="N224" s="73"/>
      <c r="P224" s="73"/>
      <c r="Q224" s="73"/>
      <c r="R224" s="73"/>
    </row>
    <row r="225" s="67" customFormat="1" ht="26" customHeight="1" spans="1:18">
      <c r="A225" s="95" t="s">
        <v>336</v>
      </c>
      <c r="B225" s="96"/>
      <c r="C225" s="96"/>
      <c r="D225" s="101" t="s">
        <v>337</v>
      </c>
      <c r="E225" s="98"/>
      <c r="F225" s="99"/>
      <c r="G225" s="94">
        <f t="shared" si="4"/>
        <v>-5101.520544</v>
      </c>
      <c r="H225" s="100">
        <v>1169.06017</v>
      </c>
      <c r="I225" s="100">
        <v>-6362.210074</v>
      </c>
      <c r="J225" s="100">
        <v>384.25563</v>
      </c>
      <c r="K225" s="100">
        <v>-292.62627</v>
      </c>
      <c r="L225" s="72"/>
      <c r="M225" s="72"/>
      <c r="N225" s="73"/>
      <c r="P225" s="73"/>
      <c r="Q225" s="73"/>
      <c r="R225" s="73"/>
    </row>
    <row r="226" s="67" customFormat="1" ht="26" customHeight="1" spans="1:18">
      <c r="A226" s="95" t="s">
        <v>336</v>
      </c>
      <c r="B226" s="96" t="s">
        <v>147</v>
      </c>
      <c r="C226" s="96"/>
      <c r="D226" s="101"/>
      <c r="E226" s="98" t="s">
        <v>338</v>
      </c>
      <c r="F226" s="99"/>
      <c r="G226" s="94">
        <f t="shared" si="4"/>
        <v>-5168.497773</v>
      </c>
      <c r="H226" s="100">
        <v>4.64415</v>
      </c>
      <c r="I226" s="100">
        <v>-5233.981055</v>
      </c>
      <c r="J226" s="100">
        <v>227.709132</v>
      </c>
      <c r="K226" s="100">
        <v>-166.87</v>
      </c>
      <c r="L226" s="72"/>
      <c r="M226" s="72"/>
      <c r="N226" s="73"/>
      <c r="P226" s="73"/>
      <c r="Q226" s="73"/>
      <c r="R226" s="73"/>
    </row>
    <row r="227" s="67" customFormat="1" ht="26" customHeight="1" spans="1:18">
      <c r="A227" s="95" t="s">
        <v>336</v>
      </c>
      <c r="B227" s="96" t="s">
        <v>147</v>
      </c>
      <c r="C227" s="96" t="s">
        <v>147</v>
      </c>
      <c r="D227" s="101"/>
      <c r="E227" s="98"/>
      <c r="F227" s="99" t="s">
        <v>149</v>
      </c>
      <c r="G227" s="94">
        <f t="shared" si="4"/>
        <v>0.0223469999999999</v>
      </c>
      <c r="H227" s="100">
        <v>3.025</v>
      </c>
      <c r="I227" s="100">
        <v>-10.207</v>
      </c>
      <c r="J227" s="100">
        <v>7.204347</v>
      </c>
      <c r="K227" s="100">
        <v>0</v>
      </c>
      <c r="L227" s="72"/>
      <c r="M227" s="72"/>
      <c r="N227" s="73"/>
      <c r="P227" s="73"/>
      <c r="Q227" s="73"/>
      <c r="R227" s="73"/>
    </row>
    <row r="228" s="67" customFormat="1" ht="26" customHeight="1" spans="1:18">
      <c r="A228" s="95" t="s">
        <v>336</v>
      </c>
      <c r="B228" s="96" t="s">
        <v>147</v>
      </c>
      <c r="C228" s="96" t="s">
        <v>150</v>
      </c>
      <c r="D228" s="101"/>
      <c r="E228" s="98"/>
      <c r="F228" s="99" t="s">
        <v>151</v>
      </c>
      <c r="G228" s="94">
        <f t="shared" si="4"/>
        <v>-99.009273</v>
      </c>
      <c r="H228" s="100">
        <v>0</v>
      </c>
      <c r="I228" s="100">
        <v>-99.009273</v>
      </c>
      <c r="J228" s="100">
        <v>0</v>
      </c>
      <c r="K228" s="100">
        <v>0</v>
      </c>
      <c r="L228" s="72"/>
      <c r="M228" s="72"/>
      <c r="N228" s="73"/>
      <c r="P228" s="73"/>
      <c r="Q228" s="73"/>
      <c r="R228" s="73"/>
    </row>
    <row r="229" s="67" customFormat="1" ht="26" customHeight="1" spans="1:18">
      <c r="A229" s="95" t="s">
        <v>336</v>
      </c>
      <c r="B229" s="96" t="s">
        <v>147</v>
      </c>
      <c r="C229" s="96" t="s">
        <v>152</v>
      </c>
      <c r="D229" s="101"/>
      <c r="E229" s="98"/>
      <c r="F229" s="99" t="s">
        <v>339</v>
      </c>
      <c r="G229" s="94">
        <f t="shared" si="4"/>
        <v>-2511.693306</v>
      </c>
      <c r="H229" s="100">
        <v>0.384464</v>
      </c>
      <c r="I229" s="100">
        <v>-2512.07777</v>
      </c>
      <c r="J229" s="100">
        <v>0</v>
      </c>
      <c r="K229" s="100">
        <v>0</v>
      </c>
      <c r="L229" s="72"/>
      <c r="M229" s="72"/>
      <c r="N229" s="73"/>
      <c r="P229" s="73"/>
      <c r="Q229" s="73"/>
      <c r="R229" s="73"/>
    </row>
    <row r="230" s="67" customFormat="1" ht="26" customHeight="1" spans="1:18">
      <c r="A230" s="95" t="s">
        <v>336</v>
      </c>
      <c r="B230" s="96" t="s">
        <v>147</v>
      </c>
      <c r="C230" s="96" t="s">
        <v>170</v>
      </c>
      <c r="D230" s="101"/>
      <c r="E230" s="98"/>
      <c r="F230" s="99" t="s">
        <v>340</v>
      </c>
      <c r="G230" s="94">
        <f t="shared" si="4"/>
        <v>-182.12</v>
      </c>
      <c r="H230" s="100">
        <v>0</v>
      </c>
      <c r="I230" s="100">
        <v>-182.12</v>
      </c>
      <c r="J230" s="100">
        <v>0</v>
      </c>
      <c r="K230" s="100">
        <v>0</v>
      </c>
      <c r="L230" s="72"/>
      <c r="M230" s="72"/>
      <c r="N230" s="73"/>
      <c r="P230" s="73"/>
      <c r="Q230" s="73"/>
      <c r="R230" s="73"/>
    </row>
    <row r="231" s="67" customFormat="1" ht="26" customHeight="1" spans="1:18">
      <c r="A231" s="95" t="s">
        <v>336</v>
      </c>
      <c r="B231" s="96" t="s">
        <v>147</v>
      </c>
      <c r="C231" s="96" t="s">
        <v>173</v>
      </c>
      <c r="D231" s="101"/>
      <c r="E231" s="98"/>
      <c r="F231" s="99" t="s">
        <v>341</v>
      </c>
      <c r="G231" s="94">
        <f t="shared" si="4"/>
        <v>0</v>
      </c>
      <c r="H231" s="100">
        <v>0</v>
      </c>
      <c r="I231" s="100">
        <v>0</v>
      </c>
      <c r="J231" s="100">
        <v>0</v>
      </c>
      <c r="K231" s="100">
        <v>0</v>
      </c>
      <c r="L231" s="72"/>
      <c r="M231" s="72"/>
      <c r="N231" s="73"/>
      <c r="P231" s="73"/>
      <c r="Q231" s="73"/>
      <c r="R231" s="73"/>
    </row>
    <row r="232" s="67" customFormat="1" ht="26" customHeight="1" spans="1:18">
      <c r="A232" s="95" t="s">
        <v>336</v>
      </c>
      <c r="B232" s="96" t="s">
        <v>147</v>
      </c>
      <c r="C232" s="96" t="s">
        <v>154</v>
      </c>
      <c r="D232" s="101"/>
      <c r="E232" s="98"/>
      <c r="F232" s="99" t="s">
        <v>342</v>
      </c>
      <c r="G232" s="94">
        <f t="shared" si="4"/>
        <v>-120</v>
      </c>
      <c r="H232" s="100">
        <v>0</v>
      </c>
      <c r="I232" s="100">
        <v>-120</v>
      </c>
      <c r="J232" s="100">
        <v>0</v>
      </c>
      <c r="K232" s="100">
        <v>0</v>
      </c>
      <c r="L232" s="72"/>
      <c r="M232" s="72"/>
      <c r="N232" s="73"/>
      <c r="P232" s="73"/>
      <c r="Q232" s="73"/>
      <c r="R232" s="73"/>
    </row>
    <row r="233" s="67" customFormat="1" ht="26" customHeight="1" spans="1:18">
      <c r="A233" s="95" t="s">
        <v>336</v>
      </c>
      <c r="B233" s="96" t="s">
        <v>147</v>
      </c>
      <c r="C233" s="96" t="s">
        <v>185</v>
      </c>
      <c r="D233" s="101"/>
      <c r="E233" s="102"/>
      <c r="F233" s="99" t="s">
        <v>343</v>
      </c>
      <c r="G233" s="94">
        <f t="shared" si="4"/>
        <v>-119.994667</v>
      </c>
      <c r="H233" s="100">
        <v>0.38787</v>
      </c>
      <c r="I233" s="100">
        <v>-121.588137</v>
      </c>
      <c r="J233" s="100">
        <v>1.2056</v>
      </c>
      <c r="K233" s="100">
        <v>0</v>
      </c>
      <c r="L233" s="72"/>
      <c r="M233" s="72"/>
      <c r="N233" s="73"/>
      <c r="P233" s="73"/>
      <c r="Q233" s="73"/>
      <c r="R233" s="73"/>
    </row>
    <row r="234" s="67" customFormat="1" ht="26" customHeight="1" spans="1:18">
      <c r="A234" s="95" t="s">
        <v>336</v>
      </c>
      <c r="B234" s="96" t="s">
        <v>147</v>
      </c>
      <c r="C234" s="96" t="s">
        <v>281</v>
      </c>
      <c r="D234" s="101"/>
      <c r="E234" s="98"/>
      <c r="F234" s="99" t="s">
        <v>344</v>
      </c>
      <c r="G234" s="94">
        <f t="shared" si="4"/>
        <v>10</v>
      </c>
      <c r="H234" s="100">
        <v>0</v>
      </c>
      <c r="I234" s="100">
        <v>0</v>
      </c>
      <c r="J234" s="100">
        <v>10</v>
      </c>
      <c r="K234" s="100">
        <v>0</v>
      </c>
      <c r="L234" s="72"/>
      <c r="M234" s="72"/>
      <c r="N234" s="73"/>
      <c r="P234" s="73"/>
      <c r="Q234" s="73"/>
      <c r="R234" s="73"/>
    </row>
    <row r="235" s="67" customFormat="1" ht="26" customHeight="1" spans="1:18">
      <c r="A235" s="95" t="s">
        <v>336</v>
      </c>
      <c r="B235" s="96" t="s">
        <v>147</v>
      </c>
      <c r="C235" s="96" t="s">
        <v>187</v>
      </c>
      <c r="D235" s="101"/>
      <c r="E235" s="98"/>
      <c r="F235" s="99" t="s">
        <v>345</v>
      </c>
      <c r="G235" s="94">
        <f t="shared" si="4"/>
        <v>-57.56421</v>
      </c>
      <c r="H235" s="100">
        <v>0</v>
      </c>
      <c r="I235" s="100">
        <v>-47.56421</v>
      </c>
      <c r="J235" s="100">
        <v>0</v>
      </c>
      <c r="K235" s="100">
        <v>-10</v>
      </c>
      <c r="L235" s="72"/>
      <c r="M235" s="72"/>
      <c r="N235" s="73"/>
      <c r="P235" s="73"/>
      <c r="Q235" s="73"/>
      <c r="R235" s="73"/>
    </row>
    <row r="236" s="67" customFormat="1" ht="26" customHeight="1" spans="1:18">
      <c r="A236" s="95" t="s">
        <v>336</v>
      </c>
      <c r="B236" s="96" t="s">
        <v>147</v>
      </c>
      <c r="C236" s="96" t="s">
        <v>283</v>
      </c>
      <c r="D236" s="101"/>
      <c r="E236" s="98"/>
      <c r="F236" s="99" t="s">
        <v>346</v>
      </c>
      <c r="G236" s="94">
        <f t="shared" si="4"/>
        <v>-76.7725</v>
      </c>
      <c r="H236" s="100">
        <v>0</v>
      </c>
      <c r="I236" s="100">
        <v>-76.7725</v>
      </c>
      <c r="J236" s="100">
        <v>0</v>
      </c>
      <c r="K236" s="100">
        <v>0</v>
      </c>
      <c r="L236" s="72"/>
      <c r="M236" s="72"/>
      <c r="N236" s="73"/>
      <c r="P236" s="73"/>
      <c r="Q236" s="73"/>
      <c r="R236" s="73"/>
    </row>
    <row r="237" s="67" customFormat="1" ht="26" customHeight="1" spans="1:18">
      <c r="A237" s="95" t="s">
        <v>336</v>
      </c>
      <c r="B237" s="96" t="s">
        <v>147</v>
      </c>
      <c r="C237" s="96" t="s">
        <v>191</v>
      </c>
      <c r="D237" s="101"/>
      <c r="E237" s="98"/>
      <c r="F237" s="99" t="s">
        <v>347</v>
      </c>
      <c r="G237" s="94">
        <f t="shared" si="4"/>
        <v>-94.136</v>
      </c>
      <c r="H237" s="100">
        <v>0</v>
      </c>
      <c r="I237" s="100">
        <v>-94.136</v>
      </c>
      <c r="J237" s="100">
        <v>0</v>
      </c>
      <c r="K237" s="100">
        <v>0</v>
      </c>
      <c r="L237" s="72"/>
      <c r="M237" s="72"/>
      <c r="N237" s="73"/>
      <c r="P237" s="73"/>
      <c r="Q237" s="73"/>
      <c r="R237" s="73"/>
    </row>
    <row r="238" s="67" customFormat="1" ht="26" customHeight="1" spans="1:18">
      <c r="A238" s="95" t="s">
        <v>336</v>
      </c>
      <c r="B238" s="96" t="s">
        <v>147</v>
      </c>
      <c r="C238" s="96" t="s">
        <v>196</v>
      </c>
      <c r="D238" s="101"/>
      <c r="E238" s="102"/>
      <c r="F238" s="99" t="s">
        <v>348</v>
      </c>
      <c r="G238" s="94">
        <f t="shared" si="4"/>
        <v>-17.581184</v>
      </c>
      <c r="H238" s="100">
        <v>0.846816</v>
      </c>
      <c r="I238" s="100">
        <v>-18.428</v>
      </c>
      <c r="J238" s="100">
        <v>0</v>
      </c>
      <c r="K238" s="100">
        <v>0</v>
      </c>
      <c r="L238" s="72"/>
      <c r="M238" s="72"/>
      <c r="N238" s="73"/>
      <c r="P238" s="73"/>
      <c r="Q238" s="73"/>
      <c r="R238" s="73"/>
    </row>
    <row r="239" s="67" customFormat="1" ht="26" customHeight="1" spans="1:18">
      <c r="A239" s="95" t="s">
        <v>336</v>
      </c>
      <c r="B239" s="96" t="s">
        <v>147</v>
      </c>
      <c r="C239" s="96" t="s">
        <v>156</v>
      </c>
      <c r="D239" s="101"/>
      <c r="E239" s="98"/>
      <c r="F239" s="99" t="s">
        <v>349</v>
      </c>
      <c r="G239" s="94">
        <f t="shared" si="4"/>
        <v>-1899.64898</v>
      </c>
      <c r="H239" s="100">
        <v>0</v>
      </c>
      <c r="I239" s="100">
        <v>-1952.078165</v>
      </c>
      <c r="J239" s="100">
        <v>209.299185</v>
      </c>
      <c r="K239" s="100">
        <v>-156.87</v>
      </c>
      <c r="L239" s="72"/>
      <c r="M239" s="72"/>
      <c r="N239" s="73"/>
      <c r="P239" s="73"/>
      <c r="Q239" s="73"/>
      <c r="R239" s="73"/>
    </row>
    <row r="240" s="67" customFormat="1" ht="26" customHeight="1" spans="1:18">
      <c r="A240" s="95" t="s">
        <v>336</v>
      </c>
      <c r="B240" s="96" t="s">
        <v>150</v>
      </c>
      <c r="C240" s="96"/>
      <c r="D240" s="101"/>
      <c r="E240" s="98" t="s">
        <v>350</v>
      </c>
      <c r="F240" s="99"/>
      <c r="G240" s="94">
        <f t="shared" si="4"/>
        <v>815.776351</v>
      </c>
      <c r="H240" s="100">
        <v>1160.77602</v>
      </c>
      <c r="I240" s="100">
        <v>-345.245997</v>
      </c>
      <c r="J240" s="100">
        <v>26.446328</v>
      </c>
      <c r="K240" s="100">
        <v>-26.2</v>
      </c>
      <c r="L240" s="72"/>
      <c r="M240" s="72"/>
      <c r="N240" s="73"/>
      <c r="P240" s="73"/>
      <c r="Q240" s="73"/>
      <c r="R240" s="73"/>
    </row>
    <row r="241" s="67" customFormat="1" ht="26" customHeight="1" spans="1:18">
      <c r="A241" s="95" t="s">
        <v>336</v>
      </c>
      <c r="B241" s="96" t="s">
        <v>150</v>
      </c>
      <c r="C241" s="96" t="s">
        <v>147</v>
      </c>
      <c r="D241" s="101"/>
      <c r="E241" s="98"/>
      <c r="F241" s="99" t="s">
        <v>149</v>
      </c>
      <c r="G241" s="94">
        <f t="shared" si="4"/>
        <v>-0.943</v>
      </c>
      <c r="H241" s="100">
        <v>0</v>
      </c>
      <c r="I241" s="100">
        <v>-1.173</v>
      </c>
      <c r="J241" s="100">
        <v>0.23</v>
      </c>
      <c r="K241" s="100">
        <v>0</v>
      </c>
      <c r="L241" s="72"/>
      <c r="M241" s="72"/>
      <c r="N241" s="73"/>
      <c r="P241" s="73"/>
      <c r="Q241" s="73"/>
      <c r="R241" s="73"/>
    </row>
    <row r="242" s="67" customFormat="1" ht="26" customHeight="1" spans="1:18">
      <c r="A242" s="95" t="s">
        <v>336</v>
      </c>
      <c r="B242" s="96" t="s">
        <v>150</v>
      </c>
      <c r="C242" s="96" t="s">
        <v>150</v>
      </c>
      <c r="D242" s="101"/>
      <c r="E242" s="98"/>
      <c r="F242" s="99" t="s">
        <v>151</v>
      </c>
      <c r="G242" s="94">
        <f t="shared" si="4"/>
        <v>1118.895896</v>
      </c>
      <c r="H242" s="100">
        <v>1100</v>
      </c>
      <c r="I242" s="100">
        <v>-7.304104</v>
      </c>
      <c r="J242" s="100">
        <v>26.2</v>
      </c>
      <c r="K242" s="100">
        <v>0</v>
      </c>
      <c r="L242" s="72"/>
      <c r="M242" s="72"/>
      <c r="N242" s="73"/>
      <c r="P242" s="73"/>
      <c r="Q242" s="73"/>
      <c r="R242" s="73"/>
    </row>
    <row r="243" s="67" customFormat="1" ht="26" customHeight="1" spans="1:18">
      <c r="A243" s="95" t="s">
        <v>336</v>
      </c>
      <c r="B243" s="96" t="s">
        <v>150</v>
      </c>
      <c r="C243" s="96" t="s">
        <v>152</v>
      </c>
      <c r="D243" s="101"/>
      <c r="E243" s="98"/>
      <c r="F243" s="99" t="s">
        <v>351</v>
      </c>
      <c r="G243" s="94">
        <f t="shared" si="4"/>
        <v>-135.387393</v>
      </c>
      <c r="H243" s="100">
        <v>60</v>
      </c>
      <c r="I243" s="100">
        <v>-169.187393</v>
      </c>
      <c r="J243" s="100">
        <v>0</v>
      </c>
      <c r="K243" s="100">
        <v>-26.2</v>
      </c>
      <c r="L243" s="72"/>
      <c r="M243" s="72"/>
      <c r="N243" s="73"/>
      <c r="P243" s="73"/>
      <c r="Q243" s="73"/>
      <c r="R243" s="73"/>
    </row>
    <row r="244" s="67" customFormat="1" ht="26" customHeight="1" spans="1:18">
      <c r="A244" s="95" t="s">
        <v>336</v>
      </c>
      <c r="B244" s="96" t="s">
        <v>150</v>
      </c>
      <c r="C244" s="96" t="s">
        <v>170</v>
      </c>
      <c r="D244" s="101"/>
      <c r="E244" s="98"/>
      <c r="F244" s="99" t="s">
        <v>352</v>
      </c>
      <c r="G244" s="94">
        <f t="shared" si="4"/>
        <v>-166.689152</v>
      </c>
      <c r="H244" s="100">
        <v>0.77602</v>
      </c>
      <c r="I244" s="100">
        <v>-167.4815</v>
      </c>
      <c r="J244" s="100">
        <v>0.016328</v>
      </c>
      <c r="K244" s="100">
        <v>0</v>
      </c>
      <c r="L244" s="72"/>
      <c r="M244" s="72"/>
      <c r="N244" s="73"/>
      <c r="P244" s="73"/>
      <c r="Q244" s="73"/>
      <c r="R244" s="73"/>
    </row>
    <row r="245" s="67" customFormat="1" ht="26" customHeight="1" spans="1:18">
      <c r="A245" s="95" t="s">
        <v>336</v>
      </c>
      <c r="B245" s="96" t="s">
        <v>150</v>
      </c>
      <c r="C245" s="96" t="s">
        <v>156</v>
      </c>
      <c r="D245" s="101"/>
      <c r="E245" s="102"/>
      <c r="F245" s="99" t="s">
        <v>353</v>
      </c>
      <c r="G245" s="94">
        <f t="shared" si="4"/>
        <v>-0.1</v>
      </c>
      <c r="H245" s="100">
        <v>0</v>
      </c>
      <c r="I245" s="100">
        <v>-0.1</v>
      </c>
      <c r="J245" s="100">
        <v>0</v>
      </c>
      <c r="K245" s="100">
        <v>0</v>
      </c>
      <c r="L245" s="72"/>
      <c r="M245" s="72"/>
      <c r="N245" s="73"/>
      <c r="P245" s="73"/>
      <c r="Q245" s="73"/>
      <c r="R245" s="73"/>
    </row>
    <row r="246" s="67" customFormat="1" ht="26" customHeight="1" spans="1:18">
      <c r="A246" s="95" t="s">
        <v>336</v>
      </c>
      <c r="B246" s="96" t="s">
        <v>161</v>
      </c>
      <c r="C246" s="96"/>
      <c r="D246" s="101"/>
      <c r="E246" s="98" t="s">
        <v>354</v>
      </c>
      <c r="F246" s="99"/>
      <c r="G246" s="94">
        <f t="shared" si="4"/>
        <v>-261.8918</v>
      </c>
      <c r="H246" s="100">
        <v>0</v>
      </c>
      <c r="I246" s="100">
        <v>-257.1918</v>
      </c>
      <c r="J246" s="100">
        <v>1.67627</v>
      </c>
      <c r="K246" s="100">
        <v>-6.37627</v>
      </c>
      <c r="L246" s="72"/>
      <c r="M246" s="72"/>
      <c r="N246" s="73"/>
      <c r="P246" s="73"/>
      <c r="Q246" s="73"/>
      <c r="R246" s="73"/>
    </row>
    <row r="247" s="67" customFormat="1" ht="26" customHeight="1" spans="1:13">
      <c r="A247" s="95" t="s">
        <v>336</v>
      </c>
      <c r="B247" s="96" t="s">
        <v>161</v>
      </c>
      <c r="C247" s="96" t="s">
        <v>177</v>
      </c>
      <c r="D247" s="101"/>
      <c r="E247" s="98"/>
      <c r="F247" s="99" t="s">
        <v>355</v>
      </c>
      <c r="G247" s="94">
        <f t="shared" si="4"/>
        <v>0</v>
      </c>
      <c r="H247" s="100">
        <v>0</v>
      </c>
      <c r="I247" s="100">
        <v>0</v>
      </c>
      <c r="J247" s="100">
        <v>0</v>
      </c>
      <c r="K247" s="100">
        <v>0</v>
      </c>
      <c r="L247" s="72"/>
      <c r="M247" s="72"/>
    </row>
    <row r="248" s="67" customFormat="1" ht="26" customHeight="1" spans="1:18">
      <c r="A248" s="95" t="s">
        <v>336</v>
      </c>
      <c r="B248" s="96" t="s">
        <v>161</v>
      </c>
      <c r="C248" s="96" t="s">
        <v>173</v>
      </c>
      <c r="D248" s="101"/>
      <c r="E248" s="102"/>
      <c r="F248" s="99" t="s">
        <v>356</v>
      </c>
      <c r="G248" s="94">
        <f t="shared" si="4"/>
        <v>-92.6316</v>
      </c>
      <c r="H248" s="100">
        <v>0</v>
      </c>
      <c r="I248" s="100">
        <v>-92.6316</v>
      </c>
      <c r="J248" s="100">
        <v>1.67627</v>
      </c>
      <c r="K248" s="100">
        <v>-1.67627</v>
      </c>
      <c r="L248" s="72"/>
      <c r="M248" s="72"/>
      <c r="N248" s="73"/>
      <c r="P248" s="73"/>
      <c r="Q248" s="73"/>
      <c r="R248" s="73"/>
    </row>
    <row r="249" s="67" customFormat="1" ht="26" customHeight="1" spans="1:18">
      <c r="A249" s="95" t="s">
        <v>336</v>
      </c>
      <c r="B249" s="96" t="s">
        <v>161</v>
      </c>
      <c r="C249" s="96" t="s">
        <v>154</v>
      </c>
      <c r="D249" s="101"/>
      <c r="E249" s="98"/>
      <c r="F249" s="99" t="s">
        <v>357</v>
      </c>
      <c r="G249" s="94">
        <f t="shared" si="4"/>
        <v>-128.8737</v>
      </c>
      <c r="H249" s="100">
        <v>0</v>
      </c>
      <c r="I249" s="100">
        <v>-128.8737</v>
      </c>
      <c r="J249" s="100">
        <v>0</v>
      </c>
      <c r="K249" s="100">
        <v>0</v>
      </c>
      <c r="L249" s="72"/>
      <c r="M249" s="72"/>
      <c r="N249" s="73"/>
      <c r="P249" s="73"/>
      <c r="Q249" s="73"/>
      <c r="R249" s="73"/>
    </row>
    <row r="250" s="67" customFormat="1" ht="26" customHeight="1" spans="1:18">
      <c r="A250" s="95" t="s">
        <v>336</v>
      </c>
      <c r="B250" s="96" t="s">
        <v>161</v>
      </c>
      <c r="C250" s="96" t="s">
        <v>156</v>
      </c>
      <c r="D250" s="101"/>
      <c r="E250" s="98"/>
      <c r="F250" s="99" t="s">
        <v>358</v>
      </c>
      <c r="G250" s="94">
        <f t="shared" si="4"/>
        <v>-40.3865</v>
      </c>
      <c r="H250" s="100">
        <v>0</v>
      </c>
      <c r="I250" s="100">
        <v>-35.6865</v>
      </c>
      <c r="J250" s="100">
        <v>0</v>
      </c>
      <c r="K250" s="100">
        <v>-4.7</v>
      </c>
      <c r="L250" s="72"/>
      <c r="M250" s="72"/>
      <c r="N250" s="73"/>
      <c r="P250" s="73"/>
      <c r="Q250" s="73"/>
      <c r="R250" s="73"/>
    </row>
    <row r="251" s="67" customFormat="1" ht="26" customHeight="1" spans="1:18">
      <c r="A251" s="95" t="s">
        <v>336</v>
      </c>
      <c r="B251" s="96" t="s">
        <v>177</v>
      </c>
      <c r="C251" s="96"/>
      <c r="D251" s="101"/>
      <c r="E251" s="102" t="s">
        <v>359</v>
      </c>
      <c r="F251" s="99"/>
      <c r="G251" s="94">
        <f t="shared" si="4"/>
        <v>-104.0796</v>
      </c>
      <c r="H251" s="100">
        <v>0</v>
      </c>
      <c r="I251" s="100">
        <v>-104.0796</v>
      </c>
      <c r="J251" s="100">
        <v>0</v>
      </c>
      <c r="K251" s="100">
        <v>0</v>
      </c>
      <c r="L251" s="72"/>
      <c r="M251" s="72"/>
      <c r="N251" s="73"/>
      <c r="P251" s="73"/>
      <c r="Q251" s="73"/>
      <c r="R251" s="73"/>
    </row>
    <row r="252" s="67" customFormat="1" ht="26" customHeight="1" spans="1:18">
      <c r="A252" s="95" t="s">
        <v>336</v>
      </c>
      <c r="B252" s="96" t="s">
        <v>177</v>
      </c>
      <c r="C252" s="96" t="s">
        <v>170</v>
      </c>
      <c r="D252" s="101"/>
      <c r="E252" s="98"/>
      <c r="F252" s="99" t="s">
        <v>360</v>
      </c>
      <c r="G252" s="94">
        <f t="shared" si="4"/>
        <v>-100</v>
      </c>
      <c r="H252" s="100">
        <v>0</v>
      </c>
      <c r="I252" s="100">
        <v>-100</v>
      </c>
      <c r="J252" s="100">
        <v>0</v>
      </c>
      <c r="K252" s="100">
        <v>0</v>
      </c>
      <c r="L252" s="72"/>
      <c r="M252" s="72"/>
      <c r="N252" s="73"/>
      <c r="P252" s="73"/>
      <c r="Q252" s="73"/>
      <c r="R252" s="73"/>
    </row>
    <row r="253" s="67" customFormat="1" ht="26" customHeight="1" spans="1:18">
      <c r="A253" s="95" t="s">
        <v>336</v>
      </c>
      <c r="B253" s="96" t="s">
        <v>177</v>
      </c>
      <c r="C253" s="96" t="s">
        <v>173</v>
      </c>
      <c r="D253" s="101"/>
      <c r="E253" s="98"/>
      <c r="F253" s="99" t="s">
        <v>361</v>
      </c>
      <c r="G253" s="94">
        <f t="shared" si="4"/>
        <v>-4.0796</v>
      </c>
      <c r="H253" s="100">
        <v>0</v>
      </c>
      <c r="I253" s="100">
        <v>-4.0796</v>
      </c>
      <c r="J253" s="100">
        <v>0</v>
      </c>
      <c r="K253" s="100">
        <v>0</v>
      </c>
      <c r="L253" s="72"/>
      <c r="M253" s="72"/>
      <c r="N253" s="73"/>
      <c r="P253" s="73"/>
      <c r="Q253" s="73"/>
      <c r="R253" s="73"/>
    </row>
    <row r="254" s="67" customFormat="1" ht="26" customHeight="1" spans="1:18">
      <c r="A254" s="95" t="s">
        <v>336</v>
      </c>
      <c r="B254" s="96" t="s">
        <v>177</v>
      </c>
      <c r="C254" s="96" t="s">
        <v>156</v>
      </c>
      <c r="D254" s="97"/>
      <c r="E254" s="98"/>
      <c r="F254" s="99" t="s">
        <v>362</v>
      </c>
      <c r="G254" s="94">
        <f t="shared" si="4"/>
        <v>0</v>
      </c>
      <c r="H254" s="100">
        <v>0</v>
      </c>
      <c r="I254" s="100">
        <v>0</v>
      </c>
      <c r="J254" s="100">
        <v>0</v>
      </c>
      <c r="K254" s="100">
        <v>0</v>
      </c>
      <c r="L254" s="72"/>
      <c r="M254" s="72"/>
      <c r="N254" s="73"/>
      <c r="P254" s="73"/>
      <c r="Q254" s="73"/>
      <c r="R254" s="73"/>
    </row>
    <row r="255" s="67" customFormat="1" ht="26" customHeight="1" spans="1:18">
      <c r="A255" s="95" t="s">
        <v>336</v>
      </c>
      <c r="B255" s="96" t="s">
        <v>154</v>
      </c>
      <c r="C255" s="96"/>
      <c r="D255" s="101"/>
      <c r="E255" s="102" t="s">
        <v>363</v>
      </c>
      <c r="F255" s="99"/>
      <c r="G255" s="94">
        <f t="shared" si="4"/>
        <v>-396.206022</v>
      </c>
      <c r="H255" s="100">
        <v>3.64</v>
      </c>
      <c r="I255" s="100">
        <v>-399.846022</v>
      </c>
      <c r="J255" s="100">
        <v>0</v>
      </c>
      <c r="K255" s="100">
        <v>0</v>
      </c>
      <c r="L255" s="72"/>
      <c r="M255" s="72"/>
      <c r="N255" s="73"/>
      <c r="P255" s="73"/>
      <c r="Q255" s="73"/>
      <c r="R255" s="73"/>
    </row>
    <row r="256" s="67" customFormat="1" ht="26" customHeight="1" spans="1:18">
      <c r="A256" s="95" t="s">
        <v>336</v>
      </c>
      <c r="B256" s="96" t="s">
        <v>154</v>
      </c>
      <c r="C256" s="96" t="s">
        <v>154</v>
      </c>
      <c r="D256" s="101"/>
      <c r="E256" s="98"/>
      <c r="F256" s="99" t="s">
        <v>364</v>
      </c>
      <c r="G256" s="94">
        <f t="shared" si="4"/>
        <v>-396.206022</v>
      </c>
      <c r="H256" s="100">
        <v>3.64</v>
      </c>
      <c r="I256" s="100">
        <v>-399.846022</v>
      </c>
      <c r="J256" s="100">
        <v>0</v>
      </c>
      <c r="K256" s="100">
        <v>0</v>
      </c>
      <c r="L256" s="72"/>
      <c r="M256" s="72"/>
      <c r="N256" s="73"/>
      <c r="P256" s="73"/>
      <c r="Q256" s="73"/>
      <c r="R256" s="73"/>
    </row>
    <row r="257" s="67" customFormat="1" ht="26" customHeight="1" spans="1:18">
      <c r="A257" s="95" t="s">
        <v>336</v>
      </c>
      <c r="B257" s="96" t="s">
        <v>156</v>
      </c>
      <c r="C257" s="96"/>
      <c r="D257" s="101"/>
      <c r="E257" s="98" t="s">
        <v>365</v>
      </c>
      <c r="F257" s="99"/>
      <c r="G257" s="94">
        <f t="shared" si="4"/>
        <v>13.3783</v>
      </c>
      <c r="H257" s="100">
        <v>0</v>
      </c>
      <c r="I257" s="100">
        <v>-21.8656</v>
      </c>
      <c r="J257" s="100">
        <v>128.4239</v>
      </c>
      <c r="K257" s="100">
        <v>-93.18</v>
      </c>
      <c r="L257" s="72"/>
      <c r="M257" s="72"/>
      <c r="N257" s="73"/>
      <c r="P257" s="73"/>
      <c r="Q257" s="73"/>
      <c r="R257" s="73"/>
    </row>
    <row r="258" s="67" customFormat="1" ht="26" customHeight="1" spans="1:18">
      <c r="A258" s="95" t="s">
        <v>336</v>
      </c>
      <c r="B258" s="96" t="s">
        <v>156</v>
      </c>
      <c r="C258" s="96" t="s">
        <v>150</v>
      </c>
      <c r="D258" s="101"/>
      <c r="E258" s="98"/>
      <c r="F258" s="99" t="s">
        <v>366</v>
      </c>
      <c r="G258" s="94">
        <f t="shared" si="4"/>
        <v>27.2439</v>
      </c>
      <c r="H258" s="100">
        <v>0</v>
      </c>
      <c r="I258" s="100">
        <v>-8</v>
      </c>
      <c r="J258" s="100">
        <v>128.4239</v>
      </c>
      <c r="K258" s="100">
        <v>-93.18</v>
      </c>
      <c r="L258" s="72"/>
      <c r="M258" s="72"/>
      <c r="N258" s="73"/>
      <c r="P258" s="73"/>
      <c r="Q258" s="73"/>
      <c r="R258" s="73"/>
    </row>
    <row r="259" s="67" customFormat="1" ht="26" customHeight="1" spans="1:18">
      <c r="A259" s="95" t="s">
        <v>336</v>
      </c>
      <c r="B259" s="96" t="s">
        <v>156</v>
      </c>
      <c r="C259" s="96" t="s">
        <v>156</v>
      </c>
      <c r="D259" s="101"/>
      <c r="E259" s="98"/>
      <c r="F259" s="99" t="s">
        <v>365</v>
      </c>
      <c r="G259" s="94">
        <f t="shared" si="4"/>
        <v>-13.8656</v>
      </c>
      <c r="H259" s="100">
        <v>0</v>
      </c>
      <c r="I259" s="100">
        <v>-13.8656</v>
      </c>
      <c r="J259" s="100">
        <v>0</v>
      </c>
      <c r="K259" s="100">
        <v>0</v>
      </c>
      <c r="L259" s="72"/>
      <c r="M259" s="72"/>
      <c r="N259" s="73"/>
      <c r="P259" s="73"/>
      <c r="Q259" s="73"/>
      <c r="R259" s="73"/>
    </row>
    <row r="260" s="67" customFormat="1" ht="26" customHeight="1" spans="1:18">
      <c r="A260" s="95" t="s">
        <v>367</v>
      </c>
      <c r="B260" s="96"/>
      <c r="C260" s="96"/>
      <c r="D260" s="101" t="s">
        <v>368</v>
      </c>
      <c r="E260" s="98"/>
      <c r="F260" s="99"/>
      <c r="G260" s="94">
        <f t="shared" si="4"/>
        <v>-4698.1183108</v>
      </c>
      <c r="H260" s="100">
        <v>981.920142</v>
      </c>
      <c r="I260" s="100">
        <v>-12159.3610628</v>
      </c>
      <c r="J260" s="100">
        <v>18129.098336</v>
      </c>
      <c r="K260" s="100">
        <v>-11649.775726</v>
      </c>
      <c r="L260" s="72"/>
      <c r="M260" s="72"/>
      <c r="N260" s="73"/>
      <c r="P260" s="73"/>
      <c r="Q260" s="73"/>
      <c r="R260" s="73"/>
    </row>
    <row r="261" s="67" customFormat="1" ht="26" customHeight="1" spans="1:18">
      <c r="A261" s="95" t="s">
        <v>367</v>
      </c>
      <c r="B261" s="96" t="s">
        <v>147</v>
      </c>
      <c r="C261" s="96"/>
      <c r="D261" s="101"/>
      <c r="E261" s="98" t="s">
        <v>369</v>
      </c>
      <c r="F261" s="99"/>
      <c r="G261" s="94">
        <f t="shared" si="4"/>
        <v>-4684.4328506</v>
      </c>
      <c r="H261" s="100">
        <v>0</v>
      </c>
      <c r="I261" s="100">
        <v>-6423.9443016</v>
      </c>
      <c r="J261" s="100">
        <v>1905.257651</v>
      </c>
      <c r="K261" s="100">
        <v>-165.7462</v>
      </c>
      <c r="L261" s="72"/>
      <c r="M261" s="72"/>
      <c r="N261" s="73"/>
      <c r="P261" s="73"/>
      <c r="Q261" s="73"/>
      <c r="R261" s="73"/>
    </row>
    <row r="262" s="67" customFormat="1" ht="26" customHeight="1" spans="1:18">
      <c r="A262" s="95" t="s">
        <v>367</v>
      </c>
      <c r="B262" s="96" t="s">
        <v>147</v>
      </c>
      <c r="C262" s="96" t="s">
        <v>147</v>
      </c>
      <c r="D262" s="101"/>
      <c r="E262" s="98"/>
      <c r="F262" s="99" t="s">
        <v>149</v>
      </c>
      <c r="G262" s="94">
        <f t="shared" si="4"/>
        <v>-18.9751</v>
      </c>
      <c r="H262" s="100">
        <v>0</v>
      </c>
      <c r="I262" s="100">
        <v>-21.6925</v>
      </c>
      <c r="J262" s="100">
        <v>2.7174</v>
      </c>
      <c r="K262" s="100">
        <v>0</v>
      </c>
      <c r="L262" s="72"/>
      <c r="M262" s="72"/>
      <c r="N262" s="73"/>
      <c r="P262" s="73"/>
      <c r="Q262" s="73"/>
      <c r="R262" s="73"/>
    </row>
    <row r="263" s="67" customFormat="1" ht="26" customHeight="1" spans="1:18">
      <c r="A263" s="95" t="s">
        <v>367</v>
      </c>
      <c r="B263" s="96" t="s">
        <v>147</v>
      </c>
      <c r="C263" s="96" t="s">
        <v>150</v>
      </c>
      <c r="D263" s="101"/>
      <c r="E263" s="98"/>
      <c r="F263" s="99" t="s">
        <v>151</v>
      </c>
      <c r="G263" s="94">
        <f t="shared" si="4"/>
        <v>-164.1972</v>
      </c>
      <c r="H263" s="100">
        <v>0</v>
      </c>
      <c r="I263" s="100">
        <v>-112.9684</v>
      </c>
      <c r="J263" s="100">
        <v>0.708</v>
      </c>
      <c r="K263" s="100">
        <v>-51.9368</v>
      </c>
      <c r="L263" s="72"/>
      <c r="M263" s="72"/>
      <c r="N263" s="73"/>
      <c r="P263" s="73"/>
      <c r="Q263" s="73"/>
      <c r="R263" s="73"/>
    </row>
    <row r="264" s="67" customFormat="1" ht="26" customHeight="1" spans="1:18">
      <c r="A264" s="95" t="s">
        <v>367</v>
      </c>
      <c r="B264" s="96" t="s">
        <v>147</v>
      </c>
      <c r="C264" s="96" t="s">
        <v>152</v>
      </c>
      <c r="D264" s="101"/>
      <c r="E264" s="98"/>
      <c r="F264" s="99" t="s">
        <v>370</v>
      </c>
      <c r="G264" s="94">
        <f t="shared" ref="G264:G327" si="5">H264+I264+J264+K264</f>
        <v>-48.039941</v>
      </c>
      <c r="H264" s="100">
        <v>0</v>
      </c>
      <c r="I264" s="100">
        <v>-45.548741</v>
      </c>
      <c r="J264" s="100">
        <v>0</v>
      </c>
      <c r="K264" s="100">
        <v>-2.4912</v>
      </c>
      <c r="L264" s="72"/>
      <c r="M264" s="72"/>
      <c r="N264" s="73"/>
      <c r="P264" s="73"/>
      <c r="Q264" s="73"/>
      <c r="R264" s="73"/>
    </row>
    <row r="265" s="67" customFormat="1" ht="26" customHeight="1" spans="1:18">
      <c r="A265" s="95" t="s">
        <v>367</v>
      </c>
      <c r="B265" s="96" t="s">
        <v>147</v>
      </c>
      <c r="C265" s="96" t="s">
        <v>170</v>
      </c>
      <c r="D265" s="101"/>
      <c r="E265" s="98"/>
      <c r="F265" s="99" t="s">
        <v>371</v>
      </c>
      <c r="G265" s="94">
        <f t="shared" si="5"/>
        <v>-17.5377</v>
      </c>
      <c r="H265" s="100">
        <v>0</v>
      </c>
      <c r="I265" s="100">
        <v>-17.5377</v>
      </c>
      <c r="J265" s="100">
        <v>0</v>
      </c>
      <c r="K265" s="100">
        <v>0</v>
      </c>
      <c r="L265" s="72"/>
      <c r="M265" s="72"/>
      <c r="N265" s="73"/>
      <c r="P265" s="73"/>
      <c r="Q265" s="73"/>
      <c r="R265" s="73"/>
    </row>
    <row r="266" s="67" customFormat="1" ht="26" customHeight="1" spans="1:18">
      <c r="A266" s="95" t="s">
        <v>367</v>
      </c>
      <c r="B266" s="96" t="s">
        <v>147</v>
      </c>
      <c r="C266" s="96" t="s">
        <v>177</v>
      </c>
      <c r="D266" s="101"/>
      <c r="E266" s="98"/>
      <c r="F266" s="99" t="s">
        <v>372</v>
      </c>
      <c r="G266" s="94">
        <f t="shared" si="5"/>
        <v>-7.9</v>
      </c>
      <c r="H266" s="100">
        <v>0</v>
      </c>
      <c r="I266" s="100">
        <v>-62.9</v>
      </c>
      <c r="J266" s="100">
        <v>110</v>
      </c>
      <c r="K266" s="100">
        <v>-55</v>
      </c>
      <c r="L266" s="72"/>
      <c r="M266" s="72"/>
      <c r="N266" s="73"/>
      <c r="P266" s="73"/>
      <c r="Q266" s="73"/>
      <c r="R266" s="73"/>
    </row>
    <row r="267" s="67" customFormat="1" ht="26" customHeight="1" spans="1:18">
      <c r="A267" s="95" t="s">
        <v>367</v>
      </c>
      <c r="B267" s="96" t="s">
        <v>147</v>
      </c>
      <c r="C267" s="96" t="s">
        <v>173</v>
      </c>
      <c r="D267" s="101"/>
      <c r="E267" s="98"/>
      <c r="F267" s="99" t="s">
        <v>373</v>
      </c>
      <c r="G267" s="94">
        <f t="shared" si="5"/>
        <v>25.49</v>
      </c>
      <c r="H267" s="100">
        <v>0</v>
      </c>
      <c r="I267" s="100">
        <v>-5.85</v>
      </c>
      <c r="J267" s="100">
        <v>31.34</v>
      </c>
      <c r="K267" s="100">
        <v>0</v>
      </c>
      <c r="L267" s="72"/>
      <c r="M267" s="72"/>
      <c r="N267" s="73"/>
      <c r="P267" s="73"/>
      <c r="Q267" s="73"/>
      <c r="R267" s="73"/>
    </row>
    <row r="268" s="67" customFormat="1" ht="26" customHeight="1" spans="1:18">
      <c r="A268" s="95" t="s">
        <v>367</v>
      </c>
      <c r="B268" s="96" t="s">
        <v>147</v>
      </c>
      <c r="C268" s="96" t="s">
        <v>185</v>
      </c>
      <c r="D268" s="101"/>
      <c r="E268" s="98"/>
      <c r="F268" s="99" t="s">
        <v>374</v>
      </c>
      <c r="G268" s="94">
        <f t="shared" si="5"/>
        <v>-56.72</v>
      </c>
      <c r="H268" s="100">
        <v>0</v>
      </c>
      <c r="I268" s="100">
        <v>-56.72</v>
      </c>
      <c r="J268" s="100">
        <v>0</v>
      </c>
      <c r="K268" s="100">
        <v>0</v>
      </c>
      <c r="L268" s="72"/>
      <c r="M268" s="72"/>
      <c r="N268" s="73"/>
      <c r="P268" s="73"/>
      <c r="Q268" s="73"/>
      <c r="R268" s="73"/>
    </row>
    <row r="269" s="67" customFormat="1" ht="26" customHeight="1" spans="1:18">
      <c r="A269" s="95" t="s">
        <v>367</v>
      </c>
      <c r="B269" s="96" t="s">
        <v>147</v>
      </c>
      <c r="C269" s="96" t="s">
        <v>281</v>
      </c>
      <c r="D269" s="101"/>
      <c r="E269" s="102"/>
      <c r="F269" s="99" t="s">
        <v>375</v>
      </c>
      <c r="G269" s="94">
        <f t="shared" si="5"/>
        <v>-6</v>
      </c>
      <c r="H269" s="100">
        <v>0</v>
      </c>
      <c r="I269" s="100">
        <v>-6</v>
      </c>
      <c r="J269" s="100">
        <v>0</v>
      </c>
      <c r="K269" s="100">
        <v>0</v>
      </c>
      <c r="L269" s="72"/>
      <c r="M269" s="72"/>
      <c r="N269" s="73"/>
      <c r="P269" s="73"/>
      <c r="Q269" s="73"/>
      <c r="R269" s="73"/>
    </row>
    <row r="270" s="67" customFormat="1" ht="26" customHeight="1" spans="1:18">
      <c r="A270" s="95" t="s">
        <v>367</v>
      </c>
      <c r="B270" s="96" t="s">
        <v>147</v>
      </c>
      <c r="C270" s="96" t="s">
        <v>187</v>
      </c>
      <c r="D270" s="101"/>
      <c r="E270" s="98"/>
      <c r="F270" s="99" t="s">
        <v>376</v>
      </c>
      <c r="G270" s="94">
        <f t="shared" si="5"/>
        <v>-3.82332</v>
      </c>
      <c r="H270" s="100">
        <v>0</v>
      </c>
      <c r="I270" s="100">
        <v>-5.42462</v>
      </c>
      <c r="J270" s="100">
        <v>1.6013</v>
      </c>
      <c r="K270" s="100">
        <v>0</v>
      </c>
      <c r="L270" s="72"/>
      <c r="M270" s="72"/>
      <c r="N270" s="73"/>
      <c r="P270" s="73"/>
      <c r="Q270" s="73"/>
      <c r="R270" s="73"/>
    </row>
    <row r="271" s="67" customFormat="1" ht="26" customHeight="1" spans="1:18">
      <c r="A271" s="95" t="s">
        <v>367</v>
      </c>
      <c r="B271" s="96" t="s">
        <v>147</v>
      </c>
      <c r="C271" s="96" t="s">
        <v>283</v>
      </c>
      <c r="D271" s="101"/>
      <c r="E271" s="98"/>
      <c r="F271" s="99" t="s">
        <v>377</v>
      </c>
      <c r="G271" s="94">
        <f t="shared" si="5"/>
        <v>-14.116</v>
      </c>
      <c r="H271" s="100">
        <v>0</v>
      </c>
      <c r="I271" s="100">
        <v>-14.116</v>
      </c>
      <c r="J271" s="100">
        <v>0</v>
      </c>
      <c r="K271" s="100">
        <v>0</v>
      </c>
      <c r="L271" s="72"/>
      <c r="M271" s="72"/>
      <c r="N271" s="73"/>
      <c r="P271" s="73"/>
      <c r="Q271" s="73"/>
      <c r="R271" s="73"/>
    </row>
    <row r="272" s="67" customFormat="1" ht="26" customHeight="1" spans="1:18">
      <c r="A272" s="95" t="s">
        <v>367</v>
      </c>
      <c r="B272" s="96" t="s">
        <v>147</v>
      </c>
      <c r="C272" s="96" t="s">
        <v>191</v>
      </c>
      <c r="D272" s="101"/>
      <c r="E272" s="98"/>
      <c r="F272" s="99" t="s">
        <v>378</v>
      </c>
      <c r="G272" s="94">
        <f t="shared" si="5"/>
        <v>0</v>
      </c>
      <c r="H272" s="100">
        <v>0</v>
      </c>
      <c r="I272" s="100">
        <v>0</v>
      </c>
      <c r="J272" s="100">
        <v>0</v>
      </c>
      <c r="K272" s="100">
        <v>0</v>
      </c>
      <c r="L272" s="72"/>
      <c r="M272" s="72"/>
      <c r="N272" s="73"/>
      <c r="P272" s="73"/>
      <c r="Q272" s="73"/>
      <c r="R272" s="73"/>
    </row>
    <row r="273" s="67" customFormat="1" ht="26" customHeight="1" spans="1:18">
      <c r="A273" s="95" t="s">
        <v>367</v>
      </c>
      <c r="B273" s="96" t="s">
        <v>147</v>
      </c>
      <c r="C273" s="96" t="s">
        <v>163</v>
      </c>
      <c r="D273" s="101"/>
      <c r="E273" s="98"/>
      <c r="F273" s="99" t="s">
        <v>164</v>
      </c>
      <c r="G273" s="94">
        <f t="shared" si="5"/>
        <v>0.206086</v>
      </c>
      <c r="H273" s="100">
        <v>0</v>
      </c>
      <c r="I273" s="100">
        <v>-2.588865</v>
      </c>
      <c r="J273" s="100">
        <v>3.694951</v>
      </c>
      <c r="K273" s="100">
        <v>-0.9</v>
      </c>
      <c r="L273" s="72"/>
      <c r="M273" s="72"/>
      <c r="N273" s="73"/>
      <c r="P273" s="73"/>
      <c r="Q273" s="73"/>
      <c r="R273" s="73"/>
    </row>
    <row r="274" s="67" customFormat="1" ht="26" customHeight="1" spans="1:18">
      <c r="A274" s="95" t="s">
        <v>367</v>
      </c>
      <c r="B274" s="96" t="s">
        <v>147</v>
      </c>
      <c r="C274" s="96" t="s">
        <v>156</v>
      </c>
      <c r="D274" s="101"/>
      <c r="E274" s="98"/>
      <c r="F274" s="99" t="s">
        <v>379</v>
      </c>
      <c r="G274" s="94">
        <f t="shared" si="5"/>
        <v>-4372.8196756</v>
      </c>
      <c r="H274" s="100">
        <v>0</v>
      </c>
      <c r="I274" s="100">
        <v>-6072.5974756</v>
      </c>
      <c r="J274" s="100">
        <v>1755.196</v>
      </c>
      <c r="K274" s="100">
        <v>-55.4182</v>
      </c>
      <c r="L274" s="72"/>
      <c r="M274" s="72"/>
      <c r="N274" s="73"/>
      <c r="P274" s="73"/>
      <c r="Q274" s="73"/>
      <c r="R274" s="73"/>
    </row>
    <row r="275" s="67" customFormat="1" ht="26" customHeight="1" spans="1:18">
      <c r="A275" s="95" t="s">
        <v>367</v>
      </c>
      <c r="B275" s="96" t="s">
        <v>150</v>
      </c>
      <c r="C275" s="96"/>
      <c r="D275" s="101"/>
      <c r="E275" s="98" t="s">
        <v>380</v>
      </c>
      <c r="F275" s="99"/>
      <c r="G275" s="94">
        <f t="shared" si="5"/>
        <v>-1423.805417</v>
      </c>
      <c r="H275" s="100">
        <v>0</v>
      </c>
      <c r="I275" s="100">
        <v>-1449.467817</v>
      </c>
      <c r="J275" s="100">
        <v>3509.40759</v>
      </c>
      <c r="K275" s="100">
        <v>-3483.74519</v>
      </c>
      <c r="L275" s="72"/>
      <c r="M275" s="72"/>
      <c r="N275" s="73"/>
      <c r="P275" s="73"/>
      <c r="Q275" s="73"/>
      <c r="R275" s="73"/>
    </row>
    <row r="276" s="67" customFormat="1" ht="26" customHeight="1" spans="1:18">
      <c r="A276" s="95" t="s">
        <v>367</v>
      </c>
      <c r="B276" s="96" t="s">
        <v>150</v>
      </c>
      <c r="C276" s="96" t="s">
        <v>147</v>
      </c>
      <c r="D276" s="101"/>
      <c r="E276" s="102"/>
      <c r="F276" s="99" t="s">
        <v>149</v>
      </c>
      <c r="G276" s="94">
        <f t="shared" si="5"/>
        <v>-4.395</v>
      </c>
      <c r="H276" s="100">
        <v>0</v>
      </c>
      <c r="I276" s="100">
        <v>-4.395</v>
      </c>
      <c r="J276" s="100">
        <v>0</v>
      </c>
      <c r="K276" s="100">
        <v>0</v>
      </c>
      <c r="L276" s="72"/>
      <c r="M276" s="72"/>
      <c r="N276" s="73"/>
      <c r="P276" s="73"/>
      <c r="Q276" s="73"/>
      <c r="R276" s="73"/>
    </row>
    <row r="277" s="67" customFormat="1" ht="26" customHeight="1" spans="1:18">
      <c r="A277" s="95" t="s">
        <v>367</v>
      </c>
      <c r="B277" s="96" t="s">
        <v>150</v>
      </c>
      <c r="C277" s="96" t="s">
        <v>177</v>
      </c>
      <c r="D277" s="101"/>
      <c r="E277" s="98"/>
      <c r="F277" s="99" t="s">
        <v>381</v>
      </c>
      <c r="G277" s="94">
        <f t="shared" si="5"/>
        <v>-217.52</v>
      </c>
      <c r="H277" s="100">
        <v>0</v>
      </c>
      <c r="I277" s="100">
        <v>-237.52</v>
      </c>
      <c r="J277" s="100">
        <v>20</v>
      </c>
      <c r="K277" s="100">
        <v>0</v>
      </c>
      <c r="L277" s="72"/>
      <c r="M277" s="72"/>
      <c r="N277" s="73"/>
      <c r="P277" s="73"/>
      <c r="Q277" s="73"/>
      <c r="R277" s="73"/>
    </row>
    <row r="278" s="67" customFormat="1" ht="26" customHeight="1" spans="1:18">
      <c r="A278" s="95" t="s">
        <v>367</v>
      </c>
      <c r="B278" s="96" t="s">
        <v>150</v>
      </c>
      <c r="C278" s="96" t="s">
        <v>173</v>
      </c>
      <c r="D278" s="101"/>
      <c r="E278" s="98"/>
      <c r="F278" s="99" t="s">
        <v>382</v>
      </c>
      <c r="G278" s="94">
        <f t="shared" si="5"/>
        <v>-1</v>
      </c>
      <c r="H278" s="100">
        <v>0</v>
      </c>
      <c r="I278" s="100">
        <v>-1</v>
      </c>
      <c r="J278" s="100">
        <v>0</v>
      </c>
      <c r="K278" s="100">
        <v>0</v>
      </c>
      <c r="L278" s="72"/>
      <c r="M278" s="72"/>
      <c r="N278" s="73"/>
      <c r="P278" s="73"/>
      <c r="Q278" s="73"/>
      <c r="R278" s="73"/>
    </row>
    <row r="279" s="67" customFormat="1" ht="26" customHeight="1" spans="1:18">
      <c r="A279" s="95" t="s">
        <v>367</v>
      </c>
      <c r="B279" s="96" t="s">
        <v>150</v>
      </c>
      <c r="C279" s="96" t="s">
        <v>154</v>
      </c>
      <c r="D279" s="101"/>
      <c r="E279" s="98"/>
      <c r="F279" s="99" t="s">
        <v>383</v>
      </c>
      <c r="G279" s="94">
        <f t="shared" si="5"/>
        <v>-628.845867</v>
      </c>
      <c r="H279" s="100">
        <v>0</v>
      </c>
      <c r="I279" s="100">
        <v>-619.745867</v>
      </c>
      <c r="J279" s="100">
        <v>3454.92919</v>
      </c>
      <c r="K279" s="100">
        <v>-3464.02919</v>
      </c>
      <c r="L279" s="72"/>
      <c r="M279" s="72"/>
      <c r="N279" s="73"/>
      <c r="P279" s="73"/>
      <c r="Q279" s="73"/>
      <c r="R279" s="73"/>
    </row>
    <row r="280" s="67" customFormat="1" ht="26" customHeight="1" spans="1:18">
      <c r="A280" s="95" t="s">
        <v>367</v>
      </c>
      <c r="B280" s="96" t="s">
        <v>150</v>
      </c>
      <c r="C280" s="96" t="s">
        <v>156</v>
      </c>
      <c r="D280" s="101"/>
      <c r="E280" s="98"/>
      <c r="F280" s="99" t="s">
        <v>384</v>
      </c>
      <c r="G280" s="94">
        <f t="shared" si="5"/>
        <v>-572.04455</v>
      </c>
      <c r="H280" s="100">
        <v>0</v>
      </c>
      <c r="I280" s="100">
        <v>-586.80695</v>
      </c>
      <c r="J280" s="100">
        <v>34.4784</v>
      </c>
      <c r="K280" s="100">
        <v>-19.716</v>
      </c>
      <c r="L280" s="72"/>
      <c r="M280" s="72"/>
      <c r="N280" s="73"/>
      <c r="P280" s="73"/>
      <c r="Q280" s="73"/>
      <c r="R280" s="73"/>
    </row>
    <row r="281" s="67" customFormat="1" ht="26" customHeight="1" spans="1:18">
      <c r="A281" s="95" t="s">
        <v>367</v>
      </c>
      <c r="B281" s="96" t="s">
        <v>170</v>
      </c>
      <c r="C281" s="96"/>
      <c r="D281" s="101"/>
      <c r="E281" s="98" t="s">
        <v>385</v>
      </c>
      <c r="F281" s="99"/>
      <c r="G281" s="94">
        <f t="shared" si="5"/>
        <v>5570.751486</v>
      </c>
      <c r="H281" s="100">
        <v>814.343606</v>
      </c>
      <c r="I281" s="100">
        <v>-410.997352</v>
      </c>
      <c r="J281" s="100">
        <v>5511.160042</v>
      </c>
      <c r="K281" s="100">
        <v>-343.75481</v>
      </c>
      <c r="L281" s="72"/>
      <c r="M281" s="72"/>
      <c r="N281" s="73"/>
      <c r="P281" s="73"/>
      <c r="Q281" s="73"/>
      <c r="R281" s="73"/>
    </row>
    <row r="282" s="67" customFormat="1" ht="26" customHeight="1" spans="1:18">
      <c r="A282" s="95" t="s">
        <v>367</v>
      </c>
      <c r="B282" s="96" t="s">
        <v>170</v>
      </c>
      <c r="C282" s="96" t="s">
        <v>147</v>
      </c>
      <c r="D282" s="101"/>
      <c r="E282" s="102"/>
      <c r="F282" s="99" t="s">
        <v>386</v>
      </c>
      <c r="G282" s="94">
        <f t="shared" si="5"/>
        <v>1366.245889</v>
      </c>
      <c r="H282" s="100">
        <v>159.512724</v>
      </c>
      <c r="I282" s="100">
        <v>-39.74328</v>
      </c>
      <c r="J282" s="100">
        <v>1258.666023</v>
      </c>
      <c r="K282" s="100">
        <v>-12.189578</v>
      </c>
      <c r="L282" s="72"/>
      <c r="M282" s="72"/>
      <c r="N282" s="73"/>
      <c r="P282" s="73"/>
      <c r="Q282" s="73"/>
      <c r="R282" s="73"/>
    </row>
    <row r="283" s="67" customFormat="1" ht="26" customHeight="1" spans="1:18">
      <c r="A283" s="95" t="s">
        <v>367</v>
      </c>
      <c r="B283" s="96" t="s">
        <v>170</v>
      </c>
      <c r="C283" s="96" t="s">
        <v>150</v>
      </c>
      <c r="D283" s="101"/>
      <c r="E283" s="98"/>
      <c r="F283" s="99" t="s">
        <v>387</v>
      </c>
      <c r="G283" s="94">
        <f t="shared" si="5"/>
        <v>219.488515</v>
      </c>
      <c r="H283" s="100">
        <v>110.952655</v>
      </c>
      <c r="I283" s="100">
        <v>-174.479288</v>
      </c>
      <c r="J283" s="100">
        <v>283.205148</v>
      </c>
      <c r="K283" s="100">
        <v>-0.19</v>
      </c>
      <c r="L283" s="72"/>
      <c r="M283" s="72"/>
      <c r="N283" s="73"/>
      <c r="P283" s="73"/>
      <c r="Q283" s="73"/>
      <c r="R283" s="73"/>
    </row>
    <row r="284" s="67" customFormat="1" ht="26" customHeight="1" spans="1:18">
      <c r="A284" s="95" t="s">
        <v>367</v>
      </c>
      <c r="B284" s="96" t="s">
        <v>170</v>
      </c>
      <c r="C284" s="96" t="s">
        <v>170</v>
      </c>
      <c r="D284" s="101"/>
      <c r="E284" s="102"/>
      <c r="F284" s="99" t="s">
        <v>388</v>
      </c>
      <c r="G284" s="94">
        <f t="shared" si="5"/>
        <v>1550.143075</v>
      </c>
      <c r="H284" s="100">
        <v>346.10262</v>
      </c>
      <c r="I284" s="100">
        <v>-75.613322</v>
      </c>
      <c r="J284" s="100">
        <v>1601.029009</v>
      </c>
      <c r="K284" s="100">
        <v>-321.375232</v>
      </c>
      <c r="L284" s="72"/>
      <c r="M284" s="72"/>
      <c r="N284" s="73"/>
      <c r="P284" s="73"/>
      <c r="Q284" s="73"/>
      <c r="R284" s="73"/>
    </row>
    <row r="285" s="67" customFormat="1" ht="26" customHeight="1" spans="1:18">
      <c r="A285" s="95" t="s">
        <v>367</v>
      </c>
      <c r="B285" s="96" t="s">
        <v>170</v>
      </c>
      <c r="C285" s="96" t="s">
        <v>177</v>
      </c>
      <c r="D285" s="101"/>
      <c r="E285" s="98"/>
      <c r="F285" s="99" t="s">
        <v>389</v>
      </c>
      <c r="G285" s="94">
        <f t="shared" si="5"/>
        <v>2434.874007</v>
      </c>
      <c r="H285" s="100">
        <v>197.775607</v>
      </c>
      <c r="I285" s="100">
        <v>-121.161462</v>
      </c>
      <c r="J285" s="100">
        <v>2368.259862</v>
      </c>
      <c r="K285" s="100">
        <v>-10</v>
      </c>
      <c r="L285" s="72"/>
      <c r="M285" s="72"/>
      <c r="N285" s="73"/>
      <c r="P285" s="73"/>
      <c r="Q285" s="73"/>
      <c r="R285" s="73"/>
    </row>
    <row r="286" s="67" customFormat="1" ht="26" customHeight="1" spans="1:18">
      <c r="A286" s="95" t="s">
        <v>367</v>
      </c>
      <c r="B286" s="96" t="s">
        <v>177</v>
      </c>
      <c r="C286" s="96"/>
      <c r="D286" s="101"/>
      <c r="E286" s="98" t="s">
        <v>390</v>
      </c>
      <c r="F286" s="99"/>
      <c r="G286" s="94">
        <f t="shared" si="5"/>
        <v>-180</v>
      </c>
      <c r="H286" s="100">
        <v>0</v>
      </c>
      <c r="I286" s="100">
        <v>-124.39</v>
      </c>
      <c r="J286" s="100">
        <v>0</v>
      </c>
      <c r="K286" s="100">
        <v>-55.61</v>
      </c>
      <c r="L286" s="72"/>
      <c r="M286" s="72"/>
      <c r="N286" s="73"/>
      <c r="P286" s="73"/>
      <c r="Q286" s="73"/>
      <c r="R286" s="73"/>
    </row>
    <row r="287" s="67" customFormat="1" ht="26" customHeight="1" spans="1:18">
      <c r="A287" s="95" t="s">
        <v>367</v>
      </c>
      <c r="B287" s="96" t="s">
        <v>177</v>
      </c>
      <c r="C287" s="96" t="s">
        <v>156</v>
      </c>
      <c r="D287" s="101"/>
      <c r="E287" s="102"/>
      <c r="F287" s="99" t="s">
        <v>391</v>
      </c>
      <c r="G287" s="94">
        <f t="shared" si="5"/>
        <v>-180</v>
      </c>
      <c r="H287" s="100">
        <v>0</v>
      </c>
      <c r="I287" s="100">
        <v>-124.39</v>
      </c>
      <c r="J287" s="100">
        <v>0</v>
      </c>
      <c r="K287" s="100">
        <v>-55.61</v>
      </c>
      <c r="L287" s="72"/>
      <c r="M287" s="72"/>
      <c r="N287" s="73"/>
      <c r="P287" s="73"/>
      <c r="Q287" s="73"/>
      <c r="R287" s="73"/>
    </row>
    <row r="288" s="67" customFormat="1" ht="26" customHeight="1" spans="1:18">
      <c r="A288" s="95" t="s">
        <v>367</v>
      </c>
      <c r="B288" s="96" t="s">
        <v>173</v>
      </c>
      <c r="C288" s="96"/>
      <c r="D288" s="101"/>
      <c r="E288" s="98" t="s">
        <v>392</v>
      </c>
      <c r="F288" s="99"/>
      <c r="G288" s="94">
        <f t="shared" si="5"/>
        <v>-14.354</v>
      </c>
      <c r="H288" s="100">
        <v>0</v>
      </c>
      <c r="I288" s="100">
        <v>-14.354</v>
      </c>
      <c r="J288" s="100">
        <v>170</v>
      </c>
      <c r="K288" s="100">
        <v>-170</v>
      </c>
      <c r="L288" s="72"/>
      <c r="M288" s="72"/>
      <c r="N288" s="73"/>
      <c r="P288" s="73"/>
      <c r="Q288" s="73"/>
      <c r="R288" s="73"/>
    </row>
    <row r="289" s="67" customFormat="1" ht="26" customHeight="1" spans="1:18">
      <c r="A289" s="95" t="s">
        <v>367</v>
      </c>
      <c r="B289" s="96" t="s">
        <v>173</v>
      </c>
      <c r="C289" s="96" t="s">
        <v>170</v>
      </c>
      <c r="D289" s="101"/>
      <c r="E289" s="98"/>
      <c r="F289" s="99" t="s">
        <v>393</v>
      </c>
      <c r="G289" s="94">
        <f t="shared" si="5"/>
        <v>0</v>
      </c>
      <c r="H289" s="100">
        <v>0</v>
      </c>
      <c r="I289" s="100">
        <v>0</v>
      </c>
      <c r="J289" s="100">
        <v>0</v>
      </c>
      <c r="K289" s="100">
        <v>0</v>
      </c>
      <c r="L289" s="72"/>
      <c r="M289" s="72"/>
      <c r="N289" s="73"/>
      <c r="P289" s="73"/>
      <c r="Q289" s="73"/>
      <c r="R289" s="73"/>
    </row>
    <row r="290" s="67" customFormat="1" ht="26" customHeight="1" spans="1:18">
      <c r="A290" s="95" t="s">
        <v>367</v>
      </c>
      <c r="B290" s="96" t="s">
        <v>173</v>
      </c>
      <c r="C290" s="96" t="s">
        <v>187</v>
      </c>
      <c r="D290" s="101"/>
      <c r="E290" s="98"/>
      <c r="F290" s="99" t="s">
        <v>394</v>
      </c>
      <c r="G290" s="94">
        <f t="shared" si="5"/>
        <v>0</v>
      </c>
      <c r="H290" s="100">
        <v>0</v>
      </c>
      <c r="I290" s="100">
        <v>0</v>
      </c>
      <c r="J290" s="100">
        <v>0</v>
      </c>
      <c r="K290" s="100">
        <v>0</v>
      </c>
      <c r="L290" s="72"/>
      <c r="M290" s="72"/>
      <c r="N290" s="73"/>
      <c r="P290" s="73"/>
      <c r="Q290" s="73"/>
      <c r="R290" s="73"/>
    </row>
    <row r="291" s="67" customFormat="1" ht="26" customHeight="1" spans="1:18">
      <c r="A291" s="95" t="s">
        <v>367</v>
      </c>
      <c r="B291" s="96" t="s">
        <v>173</v>
      </c>
      <c r="C291" s="96" t="s">
        <v>156</v>
      </c>
      <c r="D291" s="101"/>
      <c r="E291" s="98"/>
      <c r="F291" s="99" t="s">
        <v>395</v>
      </c>
      <c r="G291" s="94">
        <f t="shared" si="5"/>
        <v>-14.354</v>
      </c>
      <c r="H291" s="100">
        <v>0</v>
      </c>
      <c r="I291" s="100">
        <v>-14.354</v>
      </c>
      <c r="J291" s="100">
        <v>170</v>
      </c>
      <c r="K291" s="100">
        <v>-170</v>
      </c>
      <c r="L291" s="72"/>
      <c r="M291" s="72"/>
      <c r="N291" s="73"/>
      <c r="P291" s="73"/>
      <c r="Q291" s="73"/>
      <c r="R291" s="73"/>
    </row>
    <row r="292" s="67" customFormat="1" ht="26" customHeight="1" spans="1:18">
      <c r="A292" s="95" t="s">
        <v>367</v>
      </c>
      <c r="B292" s="96" t="s">
        <v>154</v>
      </c>
      <c r="C292" s="96"/>
      <c r="D292" s="101"/>
      <c r="E292" s="98" t="s">
        <v>396</v>
      </c>
      <c r="F292" s="99"/>
      <c r="G292" s="94">
        <f t="shared" si="5"/>
        <v>1029.741971</v>
      </c>
      <c r="H292" s="100">
        <v>55.933934</v>
      </c>
      <c r="I292" s="100">
        <v>-153.367</v>
      </c>
      <c r="J292" s="100">
        <v>1311.675037</v>
      </c>
      <c r="K292" s="100">
        <v>-184.5</v>
      </c>
      <c r="L292" s="72"/>
      <c r="M292" s="72"/>
      <c r="N292" s="73"/>
      <c r="P292" s="73"/>
      <c r="Q292" s="73"/>
      <c r="R292" s="73"/>
    </row>
    <row r="293" s="67" customFormat="1" ht="26" customHeight="1" spans="1:18">
      <c r="A293" s="95" t="s">
        <v>367</v>
      </c>
      <c r="B293" s="96" t="s">
        <v>154</v>
      </c>
      <c r="C293" s="96" t="s">
        <v>147</v>
      </c>
      <c r="D293" s="101"/>
      <c r="E293" s="98"/>
      <c r="F293" s="99" t="s">
        <v>397</v>
      </c>
      <c r="G293" s="94">
        <f t="shared" si="5"/>
        <v>1122.309371</v>
      </c>
      <c r="H293" s="100">
        <v>23.134334</v>
      </c>
      <c r="I293" s="100">
        <v>-4</v>
      </c>
      <c r="J293" s="100">
        <v>1103.175037</v>
      </c>
      <c r="K293" s="100">
        <v>0</v>
      </c>
      <c r="L293" s="72"/>
      <c r="M293" s="72"/>
      <c r="N293" s="73"/>
      <c r="P293" s="73"/>
      <c r="Q293" s="73"/>
      <c r="R293" s="73"/>
    </row>
    <row r="294" s="67" customFormat="1" ht="26" customHeight="1" spans="1:18">
      <c r="A294" s="95" t="s">
        <v>367</v>
      </c>
      <c r="B294" s="96" t="s">
        <v>154</v>
      </c>
      <c r="C294" s="96" t="s">
        <v>150</v>
      </c>
      <c r="D294" s="101"/>
      <c r="E294" s="102"/>
      <c r="F294" s="99" t="s">
        <v>398</v>
      </c>
      <c r="G294" s="94">
        <f t="shared" si="5"/>
        <v>24</v>
      </c>
      <c r="H294" s="100">
        <v>0</v>
      </c>
      <c r="I294" s="100">
        <v>0</v>
      </c>
      <c r="J294" s="100">
        <v>24</v>
      </c>
      <c r="K294" s="100">
        <v>0</v>
      </c>
      <c r="L294" s="72"/>
      <c r="M294" s="72"/>
      <c r="N294" s="73"/>
      <c r="P294" s="73"/>
      <c r="Q294" s="73"/>
      <c r="R294" s="73"/>
    </row>
    <row r="295" s="67" customFormat="1" ht="26" customHeight="1" spans="1:18">
      <c r="A295" s="95" t="s">
        <v>367</v>
      </c>
      <c r="B295" s="96" t="s">
        <v>154</v>
      </c>
      <c r="C295" s="96" t="s">
        <v>170</v>
      </c>
      <c r="D295" s="101"/>
      <c r="E295" s="98"/>
      <c r="F295" s="99" t="s">
        <v>399</v>
      </c>
      <c r="G295" s="94">
        <f t="shared" si="5"/>
        <v>-61.057</v>
      </c>
      <c r="H295" s="100">
        <v>0</v>
      </c>
      <c r="I295" s="100">
        <v>-61.057</v>
      </c>
      <c r="J295" s="100">
        <v>0</v>
      </c>
      <c r="K295" s="100">
        <v>0</v>
      </c>
      <c r="L295" s="72"/>
      <c r="M295" s="72"/>
      <c r="N295" s="73"/>
      <c r="P295" s="73"/>
      <c r="Q295" s="73"/>
      <c r="R295" s="73"/>
    </row>
    <row r="296" s="67" customFormat="1" ht="26" customHeight="1" spans="1:18">
      <c r="A296" s="95" t="s">
        <v>367</v>
      </c>
      <c r="B296" s="96" t="s">
        <v>154</v>
      </c>
      <c r="C296" s="96" t="s">
        <v>154</v>
      </c>
      <c r="D296" s="101"/>
      <c r="E296" s="98"/>
      <c r="F296" s="99" t="s">
        <v>400</v>
      </c>
      <c r="G296" s="94">
        <f t="shared" si="5"/>
        <v>0</v>
      </c>
      <c r="H296" s="100">
        <v>0</v>
      </c>
      <c r="I296" s="100">
        <v>0</v>
      </c>
      <c r="J296" s="100">
        <v>0</v>
      </c>
      <c r="K296" s="100">
        <v>0</v>
      </c>
      <c r="L296" s="72"/>
      <c r="M296" s="72"/>
      <c r="N296" s="73"/>
      <c r="P296" s="73"/>
      <c r="Q296" s="73"/>
      <c r="R296" s="73"/>
    </row>
    <row r="297" s="67" customFormat="1" ht="26" customHeight="1" spans="1:18">
      <c r="A297" s="95" t="s">
        <v>367</v>
      </c>
      <c r="B297" s="96" t="s">
        <v>154</v>
      </c>
      <c r="C297" s="96" t="s">
        <v>156</v>
      </c>
      <c r="D297" s="101"/>
      <c r="E297" s="98"/>
      <c r="F297" s="99" t="s">
        <v>401</v>
      </c>
      <c r="G297" s="94">
        <f t="shared" si="5"/>
        <v>-55.5104</v>
      </c>
      <c r="H297" s="100">
        <v>32.7996</v>
      </c>
      <c r="I297" s="100">
        <v>-88.31</v>
      </c>
      <c r="J297" s="100">
        <v>184.5</v>
      </c>
      <c r="K297" s="100">
        <v>-184.5</v>
      </c>
      <c r="L297" s="72"/>
      <c r="M297" s="72"/>
      <c r="N297" s="73"/>
      <c r="P297" s="73"/>
      <c r="Q297" s="73"/>
      <c r="R297" s="73"/>
    </row>
    <row r="298" s="67" customFormat="1" ht="26" customHeight="1" spans="1:18">
      <c r="A298" s="95" t="s">
        <v>367</v>
      </c>
      <c r="B298" s="96" t="s">
        <v>185</v>
      </c>
      <c r="C298" s="96"/>
      <c r="D298" s="101"/>
      <c r="E298" s="98" t="s">
        <v>402</v>
      </c>
      <c r="F298" s="99"/>
      <c r="G298" s="94">
        <f t="shared" si="5"/>
        <v>-140.221018</v>
      </c>
      <c r="H298" s="100">
        <v>59.778982</v>
      </c>
      <c r="I298" s="100">
        <v>-200</v>
      </c>
      <c r="J298" s="100">
        <v>0</v>
      </c>
      <c r="K298" s="100">
        <v>0</v>
      </c>
      <c r="L298" s="72"/>
      <c r="M298" s="72"/>
      <c r="N298" s="73"/>
      <c r="P298" s="73"/>
      <c r="Q298" s="73"/>
      <c r="R298" s="73"/>
    </row>
    <row r="299" s="67" customFormat="1" ht="26" customHeight="1" spans="1:18">
      <c r="A299" s="95" t="s">
        <v>367</v>
      </c>
      <c r="B299" s="96" t="s">
        <v>185</v>
      </c>
      <c r="C299" s="96" t="s">
        <v>147</v>
      </c>
      <c r="D299" s="101"/>
      <c r="E299" s="102"/>
      <c r="F299" s="99" t="s">
        <v>403</v>
      </c>
      <c r="G299" s="94">
        <f t="shared" si="5"/>
        <v>-200</v>
      </c>
      <c r="H299" s="100">
        <v>0</v>
      </c>
      <c r="I299" s="100">
        <v>-200</v>
      </c>
      <c r="J299" s="100">
        <v>0</v>
      </c>
      <c r="K299" s="100">
        <v>0</v>
      </c>
      <c r="L299" s="72"/>
      <c r="M299" s="72"/>
      <c r="N299" s="73"/>
      <c r="P299" s="73"/>
      <c r="Q299" s="73"/>
      <c r="R299" s="73"/>
    </row>
    <row r="300" s="67" customFormat="1" ht="26" customHeight="1" spans="1:18">
      <c r="A300" s="95" t="s">
        <v>367</v>
      </c>
      <c r="B300" s="96" t="s">
        <v>185</v>
      </c>
      <c r="C300" s="96" t="s">
        <v>150</v>
      </c>
      <c r="D300" s="101"/>
      <c r="E300" s="98"/>
      <c r="F300" s="99" t="s">
        <v>404</v>
      </c>
      <c r="G300" s="94">
        <f t="shared" si="5"/>
        <v>0</v>
      </c>
      <c r="H300" s="100">
        <v>0</v>
      </c>
      <c r="I300" s="100">
        <v>0</v>
      </c>
      <c r="J300" s="100">
        <v>0</v>
      </c>
      <c r="K300" s="100">
        <v>0</v>
      </c>
      <c r="L300" s="72"/>
      <c r="M300" s="72"/>
      <c r="N300" s="73"/>
      <c r="P300" s="73"/>
      <c r="Q300" s="73"/>
      <c r="R300" s="73"/>
    </row>
    <row r="301" s="67" customFormat="1" ht="26" customHeight="1" spans="1:18">
      <c r="A301" s="95" t="s">
        <v>367</v>
      </c>
      <c r="B301" s="96" t="s">
        <v>185</v>
      </c>
      <c r="C301" s="96" t="s">
        <v>161</v>
      </c>
      <c r="D301" s="101"/>
      <c r="E301" s="98"/>
      <c r="F301" s="99" t="s">
        <v>405</v>
      </c>
      <c r="G301" s="94">
        <f t="shared" si="5"/>
        <v>24.636881</v>
      </c>
      <c r="H301" s="100">
        <v>24.636881</v>
      </c>
      <c r="I301" s="100">
        <v>0</v>
      </c>
      <c r="J301" s="100">
        <v>0</v>
      </c>
      <c r="K301" s="100">
        <v>0</v>
      </c>
      <c r="L301" s="72"/>
      <c r="M301" s="72"/>
      <c r="N301" s="73"/>
      <c r="P301" s="73"/>
      <c r="Q301" s="73"/>
      <c r="R301" s="73"/>
    </row>
    <row r="302" s="67" customFormat="1" ht="26" customHeight="1" spans="1:18">
      <c r="A302" s="95" t="s">
        <v>367</v>
      </c>
      <c r="B302" s="96" t="s">
        <v>185</v>
      </c>
      <c r="C302" s="96" t="s">
        <v>152</v>
      </c>
      <c r="D302" s="101"/>
      <c r="E302" s="98"/>
      <c r="F302" s="99" t="s">
        <v>406</v>
      </c>
      <c r="G302" s="94">
        <f t="shared" si="5"/>
        <v>30.0405</v>
      </c>
      <c r="H302" s="100">
        <v>30.0405</v>
      </c>
      <c r="I302" s="100">
        <v>0</v>
      </c>
      <c r="J302" s="100">
        <v>0</v>
      </c>
      <c r="K302" s="100">
        <v>0</v>
      </c>
      <c r="L302" s="72"/>
      <c r="M302" s="72"/>
      <c r="N302" s="73"/>
      <c r="P302" s="73"/>
      <c r="Q302" s="73"/>
      <c r="R302" s="73"/>
    </row>
    <row r="303" s="67" customFormat="1" ht="26" customHeight="1" spans="1:18">
      <c r="A303" s="95" t="s">
        <v>367</v>
      </c>
      <c r="B303" s="96" t="s">
        <v>185</v>
      </c>
      <c r="C303" s="96" t="s">
        <v>170</v>
      </c>
      <c r="D303" s="101"/>
      <c r="E303" s="98"/>
      <c r="F303" s="99" t="s">
        <v>407</v>
      </c>
      <c r="G303" s="94">
        <f t="shared" si="5"/>
        <v>5.101601</v>
      </c>
      <c r="H303" s="100">
        <v>5.101601</v>
      </c>
      <c r="I303" s="100">
        <v>0</v>
      </c>
      <c r="J303" s="100">
        <v>0</v>
      </c>
      <c r="K303" s="100">
        <v>0</v>
      </c>
      <c r="L303" s="72"/>
      <c r="M303" s="72"/>
      <c r="N303" s="73"/>
      <c r="P303" s="73"/>
      <c r="Q303" s="73"/>
      <c r="R303" s="73"/>
    </row>
    <row r="304" s="67" customFormat="1" ht="26" customHeight="1" spans="1:18">
      <c r="A304" s="95" t="s">
        <v>367</v>
      </c>
      <c r="B304" s="96" t="s">
        <v>185</v>
      </c>
      <c r="C304" s="96" t="s">
        <v>156</v>
      </c>
      <c r="D304" s="101"/>
      <c r="E304" s="98"/>
      <c r="F304" s="99" t="s">
        <v>408</v>
      </c>
      <c r="G304" s="94">
        <f t="shared" si="5"/>
        <v>0</v>
      </c>
      <c r="H304" s="100">
        <v>0</v>
      </c>
      <c r="I304" s="100">
        <v>0</v>
      </c>
      <c r="J304" s="100">
        <v>0</v>
      </c>
      <c r="K304" s="100">
        <v>0</v>
      </c>
      <c r="L304" s="72"/>
      <c r="M304" s="72"/>
      <c r="N304" s="73"/>
      <c r="P304" s="73"/>
      <c r="Q304" s="73"/>
      <c r="R304" s="73"/>
    </row>
    <row r="305" s="67" customFormat="1" ht="26" customHeight="1" spans="1:18">
      <c r="A305" s="95" t="s">
        <v>367</v>
      </c>
      <c r="B305" s="96" t="s">
        <v>281</v>
      </c>
      <c r="C305" s="96"/>
      <c r="D305" s="101"/>
      <c r="E305" s="98" t="s">
        <v>409</v>
      </c>
      <c r="F305" s="99"/>
      <c r="G305" s="94">
        <f t="shared" si="5"/>
        <v>-1869.2882898</v>
      </c>
      <c r="H305" s="100">
        <v>0</v>
      </c>
      <c r="I305" s="100">
        <v>-1883.4882898</v>
      </c>
      <c r="J305" s="100">
        <v>4806.422026</v>
      </c>
      <c r="K305" s="100">
        <v>-4792.222026</v>
      </c>
      <c r="L305" s="72"/>
      <c r="M305" s="72"/>
      <c r="N305" s="73"/>
      <c r="P305" s="73"/>
      <c r="Q305" s="73"/>
      <c r="R305" s="73"/>
    </row>
    <row r="306" s="67" customFormat="1" ht="26" customHeight="1" spans="1:18">
      <c r="A306" s="95" t="s">
        <v>367</v>
      </c>
      <c r="B306" s="96" t="s">
        <v>281</v>
      </c>
      <c r="C306" s="96" t="s">
        <v>147</v>
      </c>
      <c r="D306" s="101"/>
      <c r="E306" s="102"/>
      <c r="F306" s="99" t="s">
        <v>410</v>
      </c>
      <c r="G306" s="94">
        <f t="shared" si="5"/>
        <v>-15.3</v>
      </c>
      <c r="H306" s="100">
        <v>0</v>
      </c>
      <c r="I306" s="100">
        <v>-4.3</v>
      </c>
      <c r="J306" s="100">
        <v>6</v>
      </c>
      <c r="K306" s="100">
        <v>-17</v>
      </c>
      <c r="L306" s="72"/>
      <c r="M306" s="72"/>
      <c r="N306" s="73"/>
      <c r="P306" s="73"/>
      <c r="Q306" s="73"/>
      <c r="R306" s="73"/>
    </row>
    <row r="307" s="67" customFormat="1" ht="26" customHeight="1" spans="1:18">
      <c r="A307" s="95" t="s">
        <v>367</v>
      </c>
      <c r="B307" s="96" t="s">
        <v>281</v>
      </c>
      <c r="C307" s="96" t="s">
        <v>150</v>
      </c>
      <c r="D307" s="101"/>
      <c r="E307" s="98"/>
      <c r="F307" s="99" t="s">
        <v>411</v>
      </c>
      <c r="G307" s="94">
        <f t="shared" si="5"/>
        <v>-163.477485</v>
      </c>
      <c r="H307" s="100">
        <v>0</v>
      </c>
      <c r="I307" s="100">
        <v>-213.477485</v>
      </c>
      <c r="J307" s="100">
        <v>3276.1985</v>
      </c>
      <c r="K307" s="100">
        <v>-3226.1985</v>
      </c>
      <c r="L307" s="72"/>
      <c r="M307" s="72"/>
      <c r="N307" s="73"/>
      <c r="P307" s="73"/>
      <c r="Q307" s="73"/>
      <c r="R307" s="73"/>
    </row>
    <row r="308" s="67" customFormat="1" ht="26" customHeight="1" spans="1:18">
      <c r="A308" s="95" t="s">
        <v>367</v>
      </c>
      <c r="B308" s="96" t="s">
        <v>281</v>
      </c>
      <c r="C308" s="96" t="s">
        <v>152</v>
      </c>
      <c r="D308" s="101"/>
      <c r="E308" s="98"/>
      <c r="F308" s="99" t="s">
        <v>412</v>
      </c>
      <c r="G308" s="94">
        <f t="shared" si="5"/>
        <v>-989.9575</v>
      </c>
      <c r="H308" s="100">
        <v>0</v>
      </c>
      <c r="I308" s="100">
        <v>-689.9575</v>
      </c>
      <c r="J308" s="100">
        <v>173.733</v>
      </c>
      <c r="K308" s="100">
        <v>-473.733</v>
      </c>
      <c r="L308" s="72"/>
      <c r="M308" s="72"/>
      <c r="N308" s="73"/>
      <c r="P308" s="73"/>
      <c r="Q308" s="73"/>
      <c r="R308" s="73"/>
    </row>
    <row r="309" s="67" customFormat="1" ht="26" customHeight="1" spans="1:18">
      <c r="A309" s="95" t="s">
        <v>367</v>
      </c>
      <c r="B309" s="96" t="s">
        <v>281</v>
      </c>
      <c r="C309" s="96" t="s">
        <v>170</v>
      </c>
      <c r="D309" s="101"/>
      <c r="E309" s="98"/>
      <c r="F309" s="99" t="s">
        <v>413</v>
      </c>
      <c r="G309" s="94">
        <f t="shared" si="5"/>
        <v>-665.344142</v>
      </c>
      <c r="H309" s="100">
        <v>0</v>
      </c>
      <c r="I309" s="100">
        <v>-666.544142</v>
      </c>
      <c r="J309" s="100">
        <v>119.47</v>
      </c>
      <c r="K309" s="100">
        <v>-118.27</v>
      </c>
      <c r="L309" s="72"/>
      <c r="M309" s="72"/>
      <c r="N309" s="73"/>
      <c r="P309" s="73"/>
      <c r="Q309" s="73"/>
      <c r="R309" s="73"/>
    </row>
    <row r="310" s="67" customFormat="1" ht="26" customHeight="1" spans="1:18">
      <c r="A310" s="95" t="s">
        <v>367</v>
      </c>
      <c r="B310" s="96" t="s">
        <v>281</v>
      </c>
      <c r="C310" s="96" t="s">
        <v>177</v>
      </c>
      <c r="D310" s="101"/>
      <c r="E310" s="98"/>
      <c r="F310" s="99" t="s">
        <v>414</v>
      </c>
      <c r="G310" s="94">
        <f t="shared" si="5"/>
        <v>-35.2091628000001</v>
      </c>
      <c r="H310" s="100">
        <v>0</v>
      </c>
      <c r="I310" s="100">
        <v>-309.2091628</v>
      </c>
      <c r="J310" s="100">
        <v>1231.020526</v>
      </c>
      <c r="K310" s="100">
        <v>-957.020526</v>
      </c>
      <c r="L310" s="72"/>
      <c r="M310" s="72"/>
      <c r="N310" s="73"/>
      <c r="P310" s="73"/>
      <c r="Q310" s="73"/>
      <c r="R310" s="73"/>
    </row>
    <row r="311" s="67" customFormat="1" ht="26" customHeight="1" spans="1:18">
      <c r="A311" s="95" t="s">
        <v>367</v>
      </c>
      <c r="B311" s="96" t="s">
        <v>187</v>
      </c>
      <c r="C311" s="96"/>
      <c r="D311" s="101"/>
      <c r="E311" s="98" t="s">
        <v>415</v>
      </c>
      <c r="F311" s="99"/>
      <c r="G311" s="94">
        <f t="shared" si="5"/>
        <v>-500.481943</v>
      </c>
      <c r="H311" s="100">
        <v>20.48422</v>
      </c>
      <c r="I311" s="100">
        <v>-528.068571</v>
      </c>
      <c r="J311" s="100">
        <v>215.385408</v>
      </c>
      <c r="K311" s="100">
        <v>-208.283</v>
      </c>
      <c r="L311" s="72"/>
      <c r="M311" s="72"/>
      <c r="N311" s="73"/>
      <c r="P311" s="73"/>
      <c r="Q311" s="73"/>
      <c r="R311" s="73"/>
    </row>
    <row r="312" s="67" customFormat="1" ht="26" customHeight="1" spans="1:18">
      <c r="A312" s="95" t="s">
        <v>367</v>
      </c>
      <c r="B312" s="96" t="s">
        <v>187</v>
      </c>
      <c r="C312" s="96" t="s">
        <v>147</v>
      </c>
      <c r="D312" s="101"/>
      <c r="E312" s="98"/>
      <c r="F312" s="99" t="s">
        <v>149</v>
      </c>
      <c r="G312" s="94">
        <f t="shared" si="5"/>
        <v>-0.815206</v>
      </c>
      <c r="H312" s="100">
        <v>0</v>
      </c>
      <c r="I312" s="100">
        <v>-1.690814</v>
      </c>
      <c r="J312" s="100">
        <v>0.875608</v>
      </c>
      <c r="K312" s="100">
        <v>0</v>
      </c>
      <c r="L312" s="72"/>
      <c r="M312" s="72"/>
      <c r="N312" s="73"/>
      <c r="P312" s="73"/>
      <c r="Q312" s="73"/>
      <c r="R312" s="73"/>
    </row>
    <row r="313" s="67" customFormat="1" ht="26" customHeight="1" spans="1:18">
      <c r="A313" s="95" t="s">
        <v>367</v>
      </c>
      <c r="B313" s="96" t="s">
        <v>187</v>
      </c>
      <c r="C313" s="96" t="s">
        <v>150</v>
      </c>
      <c r="D313" s="101"/>
      <c r="E313" s="102"/>
      <c r="F313" s="99" t="s">
        <v>151</v>
      </c>
      <c r="G313" s="94">
        <f t="shared" si="5"/>
        <v>-35.438142</v>
      </c>
      <c r="H313" s="100">
        <v>0</v>
      </c>
      <c r="I313" s="100">
        <v>-34.971142</v>
      </c>
      <c r="J313" s="100">
        <v>0</v>
      </c>
      <c r="K313" s="100">
        <v>-0.467</v>
      </c>
      <c r="L313" s="72"/>
      <c r="M313" s="72"/>
      <c r="N313" s="73"/>
      <c r="P313" s="73"/>
      <c r="Q313" s="73"/>
      <c r="R313" s="73"/>
    </row>
    <row r="314" s="67" customFormat="1" ht="26" customHeight="1" spans="1:18">
      <c r="A314" s="95" t="s">
        <v>367</v>
      </c>
      <c r="B314" s="96" t="s">
        <v>187</v>
      </c>
      <c r="C314" s="96" t="s">
        <v>152</v>
      </c>
      <c r="D314" s="101"/>
      <c r="E314" s="98"/>
      <c r="F314" s="99" t="s">
        <v>416</v>
      </c>
      <c r="G314" s="94">
        <f t="shared" si="5"/>
        <v>-17.580685</v>
      </c>
      <c r="H314" s="100">
        <v>0</v>
      </c>
      <c r="I314" s="100">
        <v>-17.580685</v>
      </c>
      <c r="J314" s="100">
        <v>0</v>
      </c>
      <c r="K314" s="100">
        <v>0</v>
      </c>
      <c r="L314" s="72"/>
      <c r="M314" s="72"/>
      <c r="N314" s="73"/>
      <c r="P314" s="73"/>
      <c r="Q314" s="73"/>
      <c r="R314" s="73"/>
    </row>
    <row r="315" s="67" customFormat="1" ht="26" customHeight="1" spans="1:18">
      <c r="A315" s="95" t="s">
        <v>367</v>
      </c>
      <c r="B315" s="96" t="s">
        <v>187</v>
      </c>
      <c r="C315" s="96" t="s">
        <v>170</v>
      </c>
      <c r="D315" s="101"/>
      <c r="E315" s="98"/>
      <c r="F315" s="99" t="s">
        <v>417</v>
      </c>
      <c r="G315" s="94">
        <f t="shared" si="5"/>
        <v>-21.05952</v>
      </c>
      <c r="H315" s="100">
        <v>0</v>
      </c>
      <c r="I315" s="100">
        <v>-21.05952</v>
      </c>
      <c r="J315" s="100">
        <v>0</v>
      </c>
      <c r="K315" s="100">
        <v>0</v>
      </c>
      <c r="L315" s="72"/>
      <c r="M315" s="72"/>
      <c r="N315" s="73"/>
      <c r="P315" s="73"/>
      <c r="Q315" s="73"/>
      <c r="R315" s="73"/>
    </row>
    <row r="316" s="67" customFormat="1" ht="26" customHeight="1" spans="1:18">
      <c r="A316" s="95" t="s">
        <v>367</v>
      </c>
      <c r="B316" s="96" t="s">
        <v>187</v>
      </c>
      <c r="C316" s="96" t="s">
        <v>173</v>
      </c>
      <c r="D316" s="101"/>
      <c r="E316" s="98"/>
      <c r="F316" s="99" t="s">
        <v>418</v>
      </c>
      <c r="G316" s="94">
        <f t="shared" si="5"/>
        <v>0</v>
      </c>
      <c r="H316" s="100">
        <v>0</v>
      </c>
      <c r="I316" s="100">
        <v>0</v>
      </c>
      <c r="J316" s="100">
        <v>0</v>
      </c>
      <c r="K316" s="100">
        <v>0</v>
      </c>
      <c r="L316" s="72"/>
      <c r="M316" s="72"/>
      <c r="N316" s="73"/>
      <c r="P316" s="73"/>
      <c r="Q316" s="73"/>
      <c r="R316" s="73"/>
    </row>
    <row r="317" s="67" customFormat="1" ht="26" customHeight="1" spans="1:18">
      <c r="A317" s="95" t="s">
        <v>367</v>
      </c>
      <c r="B317" s="96" t="s">
        <v>187</v>
      </c>
      <c r="C317" s="96" t="s">
        <v>156</v>
      </c>
      <c r="D317" s="101"/>
      <c r="E317" s="102"/>
      <c r="F317" s="99" t="s">
        <v>419</v>
      </c>
      <c r="G317" s="94">
        <f t="shared" si="5"/>
        <v>-425.58839</v>
      </c>
      <c r="H317" s="100">
        <v>20.48422</v>
      </c>
      <c r="I317" s="100">
        <v>-452.76641</v>
      </c>
      <c r="J317" s="100">
        <v>214.5098</v>
      </c>
      <c r="K317" s="100">
        <v>-207.816</v>
      </c>
      <c r="L317" s="72"/>
      <c r="M317" s="72"/>
      <c r="N317" s="73"/>
      <c r="P317" s="73"/>
      <c r="Q317" s="73"/>
      <c r="R317" s="73"/>
    </row>
    <row r="318" s="67" customFormat="1" ht="26" customHeight="1" spans="1:18">
      <c r="A318" s="95" t="s">
        <v>367</v>
      </c>
      <c r="B318" s="96" t="s">
        <v>246</v>
      </c>
      <c r="C318" s="96"/>
      <c r="D318" s="101"/>
      <c r="E318" s="98" t="s">
        <v>420</v>
      </c>
      <c r="F318" s="99"/>
      <c r="G318" s="94">
        <f t="shared" si="5"/>
        <v>-12.511</v>
      </c>
      <c r="H318" s="100">
        <v>0</v>
      </c>
      <c r="I318" s="100">
        <v>-12.511</v>
      </c>
      <c r="J318" s="100">
        <v>0.5</v>
      </c>
      <c r="K318" s="100">
        <v>-0.5</v>
      </c>
      <c r="L318" s="72"/>
      <c r="M318" s="72"/>
      <c r="N318" s="73"/>
      <c r="P318" s="73"/>
      <c r="Q318" s="73"/>
      <c r="R318" s="73"/>
    </row>
    <row r="319" s="67" customFormat="1" ht="26" customHeight="1" spans="1:18">
      <c r="A319" s="95" t="s">
        <v>367</v>
      </c>
      <c r="B319" s="96" t="s">
        <v>246</v>
      </c>
      <c r="C319" s="96" t="s">
        <v>147</v>
      </c>
      <c r="D319" s="101"/>
      <c r="E319" s="102"/>
      <c r="F319" s="99" t="s">
        <v>149</v>
      </c>
      <c r="G319" s="94">
        <f t="shared" si="5"/>
        <v>-0.511</v>
      </c>
      <c r="H319" s="100">
        <v>0</v>
      </c>
      <c r="I319" s="100">
        <v>-0.511</v>
      </c>
      <c r="J319" s="100">
        <v>0</v>
      </c>
      <c r="K319" s="100">
        <v>0</v>
      </c>
      <c r="L319" s="72"/>
      <c r="M319" s="72"/>
      <c r="N319" s="73"/>
      <c r="P319" s="73"/>
      <c r="Q319" s="73"/>
      <c r="R319" s="73"/>
    </row>
    <row r="320" s="67" customFormat="1" ht="26" customHeight="1" spans="1:18">
      <c r="A320" s="95" t="s">
        <v>367</v>
      </c>
      <c r="B320" s="96" t="s">
        <v>246</v>
      </c>
      <c r="C320" s="96" t="s">
        <v>156</v>
      </c>
      <c r="D320" s="101"/>
      <c r="E320" s="98"/>
      <c r="F320" s="99" t="s">
        <v>421</v>
      </c>
      <c r="G320" s="94">
        <f t="shared" si="5"/>
        <v>-12</v>
      </c>
      <c r="H320" s="100">
        <v>0</v>
      </c>
      <c r="I320" s="100">
        <v>-12</v>
      </c>
      <c r="J320" s="100">
        <v>0.5</v>
      </c>
      <c r="K320" s="100">
        <v>-0.5</v>
      </c>
      <c r="L320" s="72"/>
      <c r="M320" s="72"/>
      <c r="N320" s="73"/>
      <c r="P320" s="73"/>
      <c r="Q320" s="73"/>
      <c r="R320" s="73"/>
    </row>
    <row r="321" s="67" customFormat="1" ht="26" customHeight="1" spans="1:18">
      <c r="A321" s="95" t="s">
        <v>367</v>
      </c>
      <c r="B321" s="96" t="s">
        <v>265</v>
      </c>
      <c r="C321" s="96"/>
      <c r="D321" s="101"/>
      <c r="E321" s="98" t="s">
        <v>422</v>
      </c>
      <c r="F321" s="99"/>
      <c r="G321" s="94">
        <f t="shared" si="5"/>
        <v>-150</v>
      </c>
      <c r="H321" s="100">
        <v>0</v>
      </c>
      <c r="I321" s="100">
        <v>-150</v>
      </c>
      <c r="J321" s="100">
        <v>0</v>
      </c>
      <c r="K321" s="100">
        <v>0</v>
      </c>
      <c r="L321" s="72"/>
      <c r="M321" s="72"/>
      <c r="N321" s="73"/>
      <c r="P321" s="73"/>
      <c r="Q321" s="73"/>
      <c r="R321" s="73"/>
    </row>
    <row r="322" s="67" customFormat="1" ht="26" customHeight="1" spans="1:18">
      <c r="A322" s="95" t="s">
        <v>367</v>
      </c>
      <c r="B322" s="96" t="s">
        <v>265</v>
      </c>
      <c r="C322" s="96" t="s">
        <v>147</v>
      </c>
      <c r="D322" s="101"/>
      <c r="E322" s="102"/>
      <c r="F322" s="99" t="s">
        <v>423</v>
      </c>
      <c r="G322" s="94">
        <f t="shared" si="5"/>
        <v>0</v>
      </c>
      <c r="H322" s="100">
        <v>0</v>
      </c>
      <c r="I322" s="100">
        <v>0</v>
      </c>
      <c r="J322" s="100">
        <v>0</v>
      </c>
      <c r="K322" s="100">
        <v>0</v>
      </c>
      <c r="L322" s="72"/>
      <c r="M322" s="72"/>
      <c r="N322" s="73"/>
      <c r="P322" s="73"/>
      <c r="Q322" s="73"/>
      <c r="R322" s="73"/>
    </row>
    <row r="323" s="67" customFormat="1" ht="26" customHeight="1" spans="1:18">
      <c r="A323" s="95" t="s">
        <v>367</v>
      </c>
      <c r="B323" s="96" t="s">
        <v>265</v>
      </c>
      <c r="C323" s="96" t="s">
        <v>150</v>
      </c>
      <c r="D323" s="101"/>
      <c r="E323" s="98"/>
      <c r="F323" s="99" t="s">
        <v>424</v>
      </c>
      <c r="G323" s="94">
        <f t="shared" si="5"/>
        <v>-150</v>
      </c>
      <c r="H323" s="100">
        <v>0</v>
      </c>
      <c r="I323" s="100">
        <v>-150</v>
      </c>
      <c r="J323" s="100">
        <v>0</v>
      </c>
      <c r="K323" s="100">
        <v>0</v>
      </c>
      <c r="L323" s="72"/>
      <c r="M323" s="72"/>
      <c r="N323" s="73"/>
      <c r="P323" s="73"/>
      <c r="Q323" s="73"/>
      <c r="R323" s="73"/>
    </row>
    <row r="324" s="67" customFormat="1" ht="26" customHeight="1" spans="1:18">
      <c r="A324" s="95" t="s">
        <v>367</v>
      </c>
      <c r="B324" s="96" t="s">
        <v>266</v>
      </c>
      <c r="C324" s="96"/>
      <c r="D324" s="101"/>
      <c r="E324" s="98" t="s">
        <v>425</v>
      </c>
      <c r="F324" s="99"/>
      <c r="G324" s="94">
        <f t="shared" si="5"/>
        <v>-533.66242</v>
      </c>
      <c r="H324" s="100">
        <v>0</v>
      </c>
      <c r="I324" s="100">
        <v>-553.66242</v>
      </c>
      <c r="J324" s="100">
        <v>43</v>
      </c>
      <c r="K324" s="100">
        <v>-23</v>
      </c>
      <c r="L324" s="72"/>
      <c r="M324" s="72"/>
      <c r="N324" s="73"/>
      <c r="P324" s="73"/>
      <c r="Q324" s="73"/>
      <c r="R324" s="73"/>
    </row>
    <row r="325" s="67" customFormat="1" ht="26" customHeight="1" spans="1:18">
      <c r="A325" s="95" t="s">
        <v>367</v>
      </c>
      <c r="B325" s="96" t="s">
        <v>266</v>
      </c>
      <c r="C325" s="96" t="s">
        <v>147</v>
      </c>
      <c r="D325" s="101"/>
      <c r="E325" s="102"/>
      <c r="F325" s="99" t="s">
        <v>426</v>
      </c>
      <c r="G325" s="94">
        <f t="shared" si="5"/>
        <v>14.19808</v>
      </c>
      <c r="H325" s="100">
        <v>0</v>
      </c>
      <c r="I325" s="100">
        <v>-5.80192</v>
      </c>
      <c r="J325" s="100">
        <v>43</v>
      </c>
      <c r="K325" s="100">
        <v>-23</v>
      </c>
      <c r="L325" s="72"/>
      <c r="M325" s="72"/>
      <c r="N325" s="73"/>
      <c r="P325" s="73"/>
      <c r="Q325" s="73"/>
      <c r="R325" s="73"/>
    </row>
    <row r="326" s="67" customFormat="1" ht="26" customHeight="1" spans="1:18">
      <c r="A326" s="95" t="s">
        <v>367</v>
      </c>
      <c r="B326" s="96" t="s">
        <v>266</v>
      </c>
      <c r="C326" s="96" t="s">
        <v>150</v>
      </c>
      <c r="D326" s="101"/>
      <c r="E326" s="98"/>
      <c r="F326" s="99" t="s">
        <v>427</v>
      </c>
      <c r="G326" s="94">
        <f t="shared" si="5"/>
        <v>-547.8605</v>
      </c>
      <c r="H326" s="100">
        <v>0</v>
      </c>
      <c r="I326" s="100">
        <v>-547.8605</v>
      </c>
      <c r="J326" s="100">
        <v>0</v>
      </c>
      <c r="K326" s="100">
        <v>0</v>
      </c>
      <c r="L326" s="72"/>
      <c r="M326" s="72"/>
      <c r="N326" s="73"/>
      <c r="P326" s="73"/>
      <c r="Q326" s="73"/>
      <c r="R326" s="73"/>
    </row>
    <row r="327" s="67" customFormat="1" ht="26" customHeight="1" spans="1:13">
      <c r="A327" s="95" t="s">
        <v>367</v>
      </c>
      <c r="B327" s="96" t="s">
        <v>268</v>
      </c>
      <c r="C327" s="96"/>
      <c r="D327" s="101"/>
      <c r="E327" s="102" t="s">
        <v>428</v>
      </c>
      <c r="F327" s="99"/>
      <c r="G327" s="94">
        <f t="shared" si="5"/>
        <v>-8.78399999999999</v>
      </c>
      <c r="H327" s="100">
        <v>0</v>
      </c>
      <c r="I327" s="100">
        <v>-35</v>
      </c>
      <c r="J327" s="100">
        <v>493.1305</v>
      </c>
      <c r="K327" s="100">
        <v>-466.9145</v>
      </c>
      <c r="L327" s="72"/>
      <c r="M327" s="72"/>
    </row>
    <row r="328" s="67" customFormat="1" ht="26" customHeight="1" spans="1:18">
      <c r="A328" s="95" t="s">
        <v>367</v>
      </c>
      <c r="B328" s="96" t="s">
        <v>268</v>
      </c>
      <c r="C328" s="96" t="s">
        <v>147</v>
      </c>
      <c r="D328" s="101"/>
      <c r="E328" s="98"/>
      <c r="F328" s="99" t="s">
        <v>429</v>
      </c>
      <c r="G328" s="94">
        <f t="shared" ref="G328:G391" si="6">H328+I328+J328+K328</f>
        <v>26.216</v>
      </c>
      <c r="H328" s="100">
        <v>0</v>
      </c>
      <c r="I328" s="100">
        <v>0</v>
      </c>
      <c r="J328" s="100">
        <v>493.1305</v>
      </c>
      <c r="K328" s="100">
        <v>-466.9145</v>
      </c>
      <c r="L328" s="72"/>
      <c r="M328" s="72"/>
      <c r="N328" s="73"/>
      <c r="P328" s="73"/>
      <c r="Q328" s="73"/>
      <c r="R328" s="73"/>
    </row>
    <row r="329" s="67" customFormat="1" ht="26" customHeight="1" spans="1:18">
      <c r="A329" s="95" t="s">
        <v>367</v>
      </c>
      <c r="B329" s="96" t="s">
        <v>268</v>
      </c>
      <c r="C329" s="96" t="s">
        <v>150</v>
      </c>
      <c r="D329" s="101"/>
      <c r="E329" s="98"/>
      <c r="F329" s="99" t="s">
        <v>430</v>
      </c>
      <c r="G329" s="94">
        <f t="shared" si="6"/>
        <v>-35</v>
      </c>
      <c r="H329" s="100">
        <v>0</v>
      </c>
      <c r="I329" s="100">
        <v>-35</v>
      </c>
      <c r="J329" s="100">
        <v>0</v>
      </c>
      <c r="K329" s="100">
        <v>0</v>
      </c>
      <c r="L329" s="72"/>
      <c r="M329" s="72"/>
      <c r="N329" s="73"/>
      <c r="P329" s="73"/>
      <c r="Q329" s="73"/>
      <c r="R329" s="73"/>
    </row>
    <row r="330" s="67" customFormat="1" ht="26" customHeight="1" spans="1:18">
      <c r="A330" s="95" t="s">
        <v>367</v>
      </c>
      <c r="B330" s="96" t="s">
        <v>201</v>
      </c>
      <c r="C330" s="96"/>
      <c r="D330" s="101"/>
      <c r="E330" s="98" t="s">
        <v>431</v>
      </c>
      <c r="F330" s="99"/>
      <c r="G330" s="94">
        <f t="shared" si="6"/>
        <v>-5.6675</v>
      </c>
      <c r="H330" s="100">
        <v>0</v>
      </c>
      <c r="I330" s="100">
        <v>-5.6675</v>
      </c>
      <c r="J330" s="100">
        <v>12.24</v>
      </c>
      <c r="K330" s="100">
        <v>-12.24</v>
      </c>
      <c r="L330" s="72"/>
      <c r="M330" s="72"/>
      <c r="N330" s="73"/>
      <c r="P330" s="73"/>
      <c r="Q330" s="73"/>
      <c r="R330" s="73"/>
    </row>
    <row r="331" s="67" customFormat="1" ht="26" customHeight="1" spans="1:18">
      <c r="A331" s="95" t="s">
        <v>367</v>
      </c>
      <c r="B331" s="96" t="s">
        <v>201</v>
      </c>
      <c r="C331" s="96" t="s">
        <v>147</v>
      </c>
      <c r="D331" s="101"/>
      <c r="E331" s="98"/>
      <c r="F331" s="99" t="s">
        <v>432</v>
      </c>
      <c r="G331" s="94">
        <f t="shared" si="6"/>
        <v>-5.01</v>
      </c>
      <c r="H331" s="100">
        <v>0</v>
      </c>
      <c r="I331" s="100">
        <v>-5.01</v>
      </c>
      <c r="J331" s="100">
        <v>12.24</v>
      </c>
      <c r="K331" s="100">
        <v>-12.24</v>
      </c>
      <c r="L331" s="72"/>
      <c r="M331" s="72"/>
      <c r="N331" s="73"/>
      <c r="P331" s="73"/>
      <c r="Q331" s="73"/>
      <c r="R331" s="73"/>
    </row>
    <row r="332" s="67" customFormat="1" ht="26" customHeight="1" spans="1:18">
      <c r="A332" s="95" t="s">
        <v>367</v>
      </c>
      <c r="B332" s="96" t="s">
        <v>201</v>
      </c>
      <c r="C332" s="96" t="s">
        <v>150</v>
      </c>
      <c r="D332" s="101"/>
      <c r="E332" s="98"/>
      <c r="F332" s="99" t="s">
        <v>433</v>
      </c>
      <c r="G332" s="94">
        <f t="shared" si="6"/>
        <v>-0.6575</v>
      </c>
      <c r="H332" s="100">
        <v>0</v>
      </c>
      <c r="I332" s="100">
        <v>-0.6575</v>
      </c>
      <c r="J332" s="100">
        <v>0</v>
      </c>
      <c r="K332" s="100">
        <v>0</v>
      </c>
      <c r="L332" s="72"/>
      <c r="M332" s="72"/>
      <c r="N332" s="73"/>
      <c r="P332" s="73"/>
      <c r="Q332" s="73"/>
      <c r="R332" s="73"/>
    </row>
    <row r="333" s="67" customFormat="1" ht="26" customHeight="1" spans="1:18">
      <c r="A333" s="95" t="s">
        <v>367</v>
      </c>
      <c r="B333" s="96" t="s">
        <v>210</v>
      </c>
      <c r="C333" s="96"/>
      <c r="D333" s="101"/>
      <c r="E333" s="102" t="s">
        <v>434</v>
      </c>
      <c r="F333" s="99"/>
      <c r="G333" s="94">
        <f t="shared" si="6"/>
        <v>-1778.377939</v>
      </c>
      <c r="H333" s="100">
        <v>0</v>
      </c>
      <c r="I333" s="100">
        <v>-186.038021</v>
      </c>
      <c r="J333" s="100">
        <v>150.380082</v>
      </c>
      <c r="K333" s="100">
        <v>-1742.72</v>
      </c>
      <c r="L333" s="72"/>
      <c r="M333" s="72"/>
      <c r="N333" s="73"/>
      <c r="P333" s="73"/>
      <c r="Q333" s="73"/>
      <c r="R333" s="73"/>
    </row>
    <row r="334" s="67" customFormat="1" ht="26" customHeight="1" spans="1:18">
      <c r="A334" s="95" t="s">
        <v>367</v>
      </c>
      <c r="B334" s="96" t="s">
        <v>210</v>
      </c>
      <c r="C334" s="96" t="s">
        <v>147</v>
      </c>
      <c r="D334" s="101"/>
      <c r="E334" s="98"/>
      <c r="F334" s="99" t="s">
        <v>149</v>
      </c>
      <c r="G334" s="94">
        <f t="shared" si="6"/>
        <v>28.9765</v>
      </c>
      <c r="H334" s="100">
        <v>0</v>
      </c>
      <c r="I334" s="100">
        <v>-1.358</v>
      </c>
      <c r="J334" s="100">
        <v>30.3345</v>
      </c>
      <c r="K334" s="100">
        <v>0</v>
      </c>
      <c r="L334" s="72"/>
      <c r="M334" s="72"/>
      <c r="N334" s="73"/>
      <c r="P334" s="73"/>
      <c r="Q334" s="73"/>
      <c r="R334" s="73"/>
    </row>
    <row r="335" s="67" customFormat="1" ht="26" customHeight="1" spans="1:18">
      <c r="A335" s="95" t="s">
        <v>367</v>
      </c>
      <c r="B335" s="96" t="s">
        <v>210</v>
      </c>
      <c r="C335" s="96" t="s">
        <v>150</v>
      </c>
      <c r="D335" s="97"/>
      <c r="E335" s="98"/>
      <c r="F335" s="99" t="s">
        <v>151</v>
      </c>
      <c r="G335" s="94">
        <f t="shared" si="6"/>
        <v>-7</v>
      </c>
      <c r="H335" s="100">
        <v>0</v>
      </c>
      <c r="I335" s="100">
        <v>-7</v>
      </c>
      <c r="J335" s="100">
        <v>0</v>
      </c>
      <c r="K335" s="100">
        <v>0</v>
      </c>
      <c r="L335" s="72"/>
      <c r="M335" s="72"/>
      <c r="N335" s="73"/>
      <c r="P335" s="73"/>
      <c r="Q335" s="73"/>
      <c r="R335" s="73"/>
    </row>
    <row r="336" s="67" customFormat="1" ht="26" customHeight="1" spans="1:18">
      <c r="A336" s="95" t="s">
        <v>367</v>
      </c>
      <c r="B336" s="96" t="s">
        <v>210</v>
      </c>
      <c r="C336" s="96" t="s">
        <v>152</v>
      </c>
      <c r="D336" s="101"/>
      <c r="E336" s="102"/>
      <c r="F336" s="99" t="s">
        <v>435</v>
      </c>
      <c r="G336" s="94">
        <f t="shared" si="6"/>
        <v>-28.985052</v>
      </c>
      <c r="H336" s="100">
        <v>0</v>
      </c>
      <c r="I336" s="100">
        <v>-28.985052</v>
      </c>
      <c r="J336" s="100">
        <v>3.5</v>
      </c>
      <c r="K336" s="100">
        <v>-3.5</v>
      </c>
      <c r="L336" s="72"/>
      <c r="M336" s="72"/>
      <c r="N336" s="73"/>
      <c r="P336" s="73"/>
      <c r="Q336" s="73"/>
      <c r="R336" s="73"/>
    </row>
    <row r="337" s="67" customFormat="1" ht="26" customHeight="1" spans="1:18">
      <c r="A337" s="95" t="s">
        <v>367</v>
      </c>
      <c r="B337" s="96" t="s">
        <v>210</v>
      </c>
      <c r="C337" s="96" t="s">
        <v>163</v>
      </c>
      <c r="D337" s="101"/>
      <c r="E337" s="98"/>
      <c r="F337" s="99" t="s">
        <v>164</v>
      </c>
      <c r="G337" s="94">
        <f t="shared" si="6"/>
        <v>83.363473</v>
      </c>
      <c r="H337" s="100">
        <v>0</v>
      </c>
      <c r="I337" s="100">
        <v>-19.662109</v>
      </c>
      <c r="J337" s="100">
        <v>108.615582</v>
      </c>
      <c r="K337" s="100">
        <v>-5.59</v>
      </c>
      <c r="L337" s="72"/>
      <c r="M337" s="72"/>
      <c r="N337" s="73"/>
      <c r="P337" s="73"/>
      <c r="Q337" s="73"/>
      <c r="R337" s="73"/>
    </row>
    <row r="338" s="67" customFormat="1" ht="26" customHeight="1" spans="1:18">
      <c r="A338" s="95" t="s">
        <v>367</v>
      </c>
      <c r="B338" s="96" t="s">
        <v>210</v>
      </c>
      <c r="C338" s="96" t="s">
        <v>156</v>
      </c>
      <c r="D338" s="101"/>
      <c r="E338" s="98"/>
      <c r="F338" s="99" t="s">
        <v>436</v>
      </c>
      <c r="G338" s="94">
        <f t="shared" si="6"/>
        <v>-1854.73286</v>
      </c>
      <c r="H338" s="100">
        <v>0</v>
      </c>
      <c r="I338" s="100">
        <v>-129.03286</v>
      </c>
      <c r="J338" s="100">
        <v>7.93</v>
      </c>
      <c r="K338" s="100">
        <v>-1733.63</v>
      </c>
      <c r="L338" s="72"/>
      <c r="M338" s="72"/>
      <c r="N338" s="73"/>
      <c r="P338" s="73"/>
      <c r="Q338" s="73"/>
      <c r="R338" s="73"/>
    </row>
    <row r="339" s="67" customFormat="1" ht="26" customHeight="1" spans="1:18">
      <c r="A339" s="95" t="s">
        <v>367</v>
      </c>
      <c r="B339" s="96" t="s">
        <v>156</v>
      </c>
      <c r="C339" s="96"/>
      <c r="D339" s="101"/>
      <c r="E339" s="98" t="s">
        <v>437</v>
      </c>
      <c r="F339" s="99"/>
      <c r="G339" s="94">
        <f t="shared" si="6"/>
        <v>2.9746096</v>
      </c>
      <c r="H339" s="100">
        <v>31.3794</v>
      </c>
      <c r="I339" s="100">
        <v>-28.4047904</v>
      </c>
      <c r="J339" s="100">
        <v>0.54</v>
      </c>
      <c r="K339" s="100">
        <v>-0.54</v>
      </c>
      <c r="L339" s="72"/>
      <c r="M339" s="72"/>
      <c r="N339" s="73"/>
      <c r="P339" s="73"/>
      <c r="Q339" s="73"/>
      <c r="R339" s="73"/>
    </row>
    <row r="340" s="67" customFormat="1" ht="26" customHeight="1" spans="1:18">
      <c r="A340" s="95" t="s">
        <v>367</v>
      </c>
      <c r="B340" s="96" t="s">
        <v>156</v>
      </c>
      <c r="C340" s="96" t="s">
        <v>156</v>
      </c>
      <c r="D340" s="101"/>
      <c r="E340" s="102"/>
      <c r="F340" s="99" t="s">
        <v>437</v>
      </c>
      <c r="G340" s="94">
        <f t="shared" si="6"/>
        <v>2.9746096</v>
      </c>
      <c r="H340" s="100">
        <v>31.3794</v>
      </c>
      <c r="I340" s="100">
        <v>-28.4047904</v>
      </c>
      <c r="J340" s="100">
        <v>0.54</v>
      </c>
      <c r="K340" s="100">
        <v>-0.54</v>
      </c>
      <c r="L340" s="72"/>
      <c r="M340" s="72"/>
      <c r="N340" s="73"/>
      <c r="P340" s="73"/>
      <c r="Q340" s="73"/>
      <c r="R340" s="73"/>
    </row>
    <row r="341" s="67" customFormat="1" ht="26" customHeight="1" spans="1:18">
      <c r="A341" s="95" t="s">
        <v>438</v>
      </c>
      <c r="B341" s="96"/>
      <c r="C341" s="96"/>
      <c r="D341" s="101" t="s">
        <v>439</v>
      </c>
      <c r="E341" s="98"/>
      <c r="F341" s="99"/>
      <c r="G341" s="94">
        <f t="shared" si="6"/>
        <v>-51336.1513792</v>
      </c>
      <c r="H341" s="100">
        <v>2993.967852</v>
      </c>
      <c r="I341" s="100">
        <v>-55937.8966512</v>
      </c>
      <c r="J341" s="100">
        <v>12490.792393</v>
      </c>
      <c r="K341" s="100">
        <v>-10883.014973</v>
      </c>
      <c r="L341" s="72"/>
      <c r="M341" s="72"/>
      <c r="N341" s="73"/>
      <c r="P341" s="73"/>
      <c r="Q341" s="73"/>
      <c r="R341" s="73"/>
    </row>
    <row r="342" s="67" customFormat="1" ht="26" customHeight="1" spans="1:18">
      <c r="A342" s="95" t="s">
        <v>438</v>
      </c>
      <c r="B342" s="96" t="s">
        <v>147</v>
      </c>
      <c r="C342" s="96"/>
      <c r="D342" s="101"/>
      <c r="E342" s="98" t="s">
        <v>440</v>
      </c>
      <c r="F342" s="99"/>
      <c r="G342" s="94">
        <f t="shared" si="6"/>
        <v>-416.310753</v>
      </c>
      <c r="H342" s="100">
        <v>0.253333</v>
      </c>
      <c r="I342" s="100">
        <v>-514.936033</v>
      </c>
      <c r="J342" s="100">
        <v>548.151947</v>
      </c>
      <c r="K342" s="100">
        <v>-449.78</v>
      </c>
      <c r="L342" s="72"/>
      <c r="M342" s="72"/>
      <c r="N342" s="73"/>
      <c r="P342" s="73"/>
      <c r="Q342" s="73"/>
      <c r="R342" s="73"/>
    </row>
    <row r="343" s="67" customFormat="1" ht="26" customHeight="1" spans="1:18">
      <c r="A343" s="95" t="s">
        <v>438</v>
      </c>
      <c r="B343" s="96" t="s">
        <v>147</v>
      </c>
      <c r="C343" s="96" t="s">
        <v>147</v>
      </c>
      <c r="D343" s="101"/>
      <c r="E343" s="98"/>
      <c r="F343" s="99" t="s">
        <v>149</v>
      </c>
      <c r="G343" s="94">
        <f t="shared" si="6"/>
        <v>-8.3</v>
      </c>
      <c r="H343" s="100">
        <v>0</v>
      </c>
      <c r="I343" s="100">
        <v>-8.3</v>
      </c>
      <c r="J343" s="100">
        <v>0</v>
      </c>
      <c r="K343" s="100">
        <v>0</v>
      </c>
      <c r="L343" s="72"/>
      <c r="M343" s="72"/>
      <c r="N343" s="73"/>
      <c r="P343" s="73"/>
      <c r="Q343" s="73"/>
      <c r="R343" s="73"/>
    </row>
    <row r="344" s="67" customFormat="1" ht="26" customHeight="1" spans="1:18">
      <c r="A344" s="95" t="s">
        <v>438</v>
      </c>
      <c r="B344" s="96" t="s">
        <v>147</v>
      </c>
      <c r="C344" s="96" t="s">
        <v>150</v>
      </c>
      <c r="D344" s="101"/>
      <c r="E344" s="98"/>
      <c r="F344" s="99" t="s">
        <v>151</v>
      </c>
      <c r="G344" s="94">
        <f t="shared" si="6"/>
        <v>-18.5</v>
      </c>
      <c r="H344" s="100">
        <v>0</v>
      </c>
      <c r="I344" s="100">
        <v>-18.5</v>
      </c>
      <c r="J344" s="100">
        <v>0</v>
      </c>
      <c r="K344" s="100">
        <v>0</v>
      </c>
      <c r="L344" s="72"/>
      <c r="M344" s="72"/>
      <c r="N344" s="73"/>
      <c r="P344" s="73"/>
      <c r="Q344" s="73"/>
      <c r="R344" s="73"/>
    </row>
    <row r="345" s="67" customFormat="1" ht="26" customHeight="1" spans="1:18">
      <c r="A345" s="95" t="s">
        <v>438</v>
      </c>
      <c r="B345" s="96" t="s">
        <v>147</v>
      </c>
      <c r="C345" s="96" t="s">
        <v>156</v>
      </c>
      <c r="D345" s="101"/>
      <c r="E345" s="98"/>
      <c r="F345" s="99" t="s">
        <v>441</v>
      </c>
      <c r="G345" s="94">
        <f t="shared" si="6"/>
        <v>-389.510753</v>
      </c>
      <c r="H345" s="100">
        <v>0.253333</v>
      </c>
      <c r="I345" s="100">
        <v>-488.136033</v>
      </c>
      <c r="J345" s="100">
        <v>548.151947</v>
      </c>
      <c r="K345" s="100">
        <v>-449.78</v>
      </c>
      <c r="L345" s="72"/>
      <c r="M345" s="72"/>
      <c r="N345" s="73"/>
      <c r="P345" s="73"/>
      <c r="Q345" s="73"/>
      <c r="R345" s="73"/>
    </row>
    <row r="346" s="67" customFormat="1" ht="26" customHeight="1" spans="1:18">
      <c r="A346" s="95" t="s">
        <v>438</v>
      </c>
      <c r="B346" s="96" t="s">
        <v>150</v>
      </c>
      <c r="C346" s="96"/>
      <c r="D346" s="101"/>
      <c r="E346" s="102" t="s">
        <v>442</v>
      </c>
      <c r="F346" s="99"/>
      <c r="G346" s="94">
        <f t="shared" si="6"/>
        <v>-6635.854189</v>
      </c>
      <c r="H346" s="100">
        <v>0</v>
      </c>
      <c r="I346" s="100">
        <v>-6635.854189</v>
      </c>
      <c r="J346" s="100">
        <v>18.66</v>
      </c>
      <c r="K346" s="100">
        <v>-18.66</v>
      </c>
      <c r="L346" s="72"/>
      <c r="M346" s="72"/>
      <c r="N346" s="73"/>
      <c r="P346" s="73"/>
      <c r="Q346" s="73"/>
      <c r="R346" s="73"/>
    </row>
    <row r="347" s="67" customFormat="1" ht="26" customHeight="1" spans="1:18">
      <c r="A347" s="95" t="s">
        <v>438</v>
      </c>
      <c r="B347" s="96" t="s">
        <v>150</v>
      </c>
      <c r="C347" s="96" t="s">
        <v>147</v>
      </c>
      <c r="D347" s="101"/>
      <c r="E347" s="98"/>
      <c r="F347" s="99" t="s">
        <v>443</v>
      </c>
      <c r="G347" s="94">
        <f t="shared" si="6"/>
        <v>-4322.91</v>
      </c>
      <c r="H347" s="100">
        <v>0</v>
      </c>
      <c r="I347" s="100">
        <v>-4322.91</v>
      </c>
      <c r="J347" s="100">
        <v>18.66</v>
      </c>
      <c r="K347" s="100">
        <v>-18.66</v>
      </c>
      <c r="L347" s="72"/>
      <c r="M347" s="72"/>
      <c r="N347" s="73"/>
      <c r="P347" s="73"/>
      <c r="Q347" s="73"/>
      <c r="R347" s="73"/>
    </row>
    <row r="348" s="67" customFormat="1" ht="26" customHeight="1" spans="1:18">
      <c r="A348" s="95" t="s">
        <v>438</v>
      </c>
      <c r="B348" s="96" t="s">
        <v>150</v>
      </c>
      <c r="C348" s="96" t="s">
        <v>150</v>
      </c>
      <c r="D348" s="101"/>
      <c r="E348" s="98"/>
      <c r="F348" s="99" t="s">
        <v>444</v>
      </c>
      <c r="G348" s="94">
        <f t="shared" si="6"/>
        <v>0</v>
      </c>
      <c r="H348" s="100">
        <v>0</v>
      </c>
      <c r="I348" s="100">
        <v>0</v>
      </c>
      <c r="J348" s="100">
        <v>0</v>
      </c>
      <c r="K348" s="100">
        <v>0</v>
      </c>
      <c r="L348" s="72"/>
      <c r="M348" s="72"/>
      <c r="N348" s="73"/>
      <c r="P348" s="73"/>
      <c r="Q348" s="73"/>
      <c r="R348" s="73"/>
    </row>
    <row r="349" s="67" customFormat="1" ht="26" customHeight="1" spans="1:18">
      <c r="A349" s="95" t="s">
        <v>438</v>
      </c>
      <c r="B349" s="96" t="s">
        <v>150</v>
      </c>
      <c r="C349" s="96" t="s">
        <v>170</v>
      </c>
      <c r="D349" s="101"/>
      <c r="E349" s="102"/>
      <c r="F349" s="99" t="s">
        <v>445</v>
      </c>
      <c r="G349" s="94">
        <f t="shared" si="6"/>
        <v>-2312.944189</v>
      </c>
      <c r="H349" s="100">
        <v>0</v>
      </c>
      <c r="I349" s="100">
        <v>-2312.944189</v>
      </c>
      <c r="J349" s="100">
        <v>0</v>
      </c>
      <c r="K349" s="100">
        <v>0</v>
      </c>
      <c r="L349" s="72"/>
      <c r="M349" s="72"/>
      <c r="N349" s="73"/>
      <c r="P349" s="73"/>
      <c r="Q349" s="73"/>
      <c r="R349" s="73"/>
    </row>
    <row r="350" s="67" customFormat="1" ht="26" customHeight="1" spans="1:18">
      <c r="A350" s="95" t="s">
        <v>438</v>
      </c>
      <c r="B350" s="96" t="s">
        <v>150</v>
      </c>
      <c r="C350" s="96" t="s">
        <v>187</v>
      </c>
      <c r="D350" s="101"/>
      <c r="E350" s="98"/>
      <c r="F350" s="99" t="s">
        <v>446</v>
      </c>
      <c r="G350" s="94">
        <f t="shared" si="6"/>
        <v>0</v>
      </c>
      <c r="H350" s="100">
        <v>0</v>
      </c>
      <c r="I350" s="100">
        <v>0</v>
      </c>
      <c r="J350" s="100">
        <v>0</v>
      </c>
      <c r="K350" s="100">
        <v>0</v>
      </c>
      <c r="L350" s="72"/>
      <c r="M350" s="72"/>
      <c r="N350" s="73"/>
      <c r="P350" s="73"/>
      <c r="Q350" s="73"/>
      <c r="R350" s="73"/>
    </row>
    <row r="351" s="67" customFormat="1" ht="26" customHeight="1" spans="1:18">
      <c r="A351" s="95" t="s">
        <v>438</v>
      </c>
      <c r="B351" s="96" t="s">
        <v>150</v>
      </c>
      <c r="C351" s="96" t="s">
        <v>283</v>
      </c>
      <c r="D351" s="101"/>
      <c r="E351" s="98"/>
      <c r="F351" s="99" t="s">
        <v>447</v>
      </c>
      <c r="G351" s="94">
        <f t="shared" si="6"/>
        <v>0</v>
      </c>
      <c r="H351" s="100">
        <v>0</v>
      </c>
      <c r="I351" s="100">
        <v>0</v>
      </c>
      <c r="J351" s="100">
        <v>0</v>
      </c>
      <c r="K351" s="100">
        <v>0</v>
      </c>
      <c r="L351" s="72"/>
      <c r="M351" s="72"/>
      <c r="N351" s="73"/>
      <c r="P351" s="73"/>
      <c r="Q351" s="73"/>
      <c r="R351" s="73"/>
    </row>
    <row r="352" s="67" customFormat="1" ht="26" customHeight="1" spans="1:18">
      <c r="A352" s="95" t="s">
        <v>438</v>
      </c>
      <c r="B352" s="96" t="s">
        <v>150</v>
      </c>
      <c r="C352" s="96" t="s">
        <v>156</v>
      </c>
      <c r="D352" s="101"/>
      <c r="E352" s="98"/>
      <c r="F352" s="99" t="s">
        <v>448</v>
      </c>
      <c r="G352" s="94">
        <f t="shared" si="6"/>
        <v>0</v>
      </c>
      <c r="H352" s="100">
        <v>0</v>
      </c>
      <c r="I352" s="100">
        <v>0</v>
      </c>
      <c r="J352" s="100">
        <v>0</v>
      </c>
      <c r="K352" s="100">
        <v>0</v>
      </c>
      <c r="L352" s="72"/>
      <c r="M352" s="72"/>
      <c r="N352" s="73"/>
      <c r="P352" s="73"/>
      <c r="Q352" s="73"/>
      <c r="R352" s="73"/>
    </row>
    <row r="353" s="67" customFormat="1" ht="26" customHeight="1" spans="1:18">
      <c r="A353" s="95" t="s">
        <v>438</v>
      </c>
      <c r="B353" s="96" t="s">
        <v>161</v>
      </c>
      <c r="C353" s="96"/>
      <c r="D353" s="101"/>
      <c r="E353" s="98" t="s">
        <v>449</v>
      </c>
      <c r="F353" s="99"/>
      <c r="G353" s="94">
        <f t="shared" si="6"/>
        <v>-13219.6952506</v>
      </c>
      <c r="H353" s="100">
        <v>8.71</v>
      </c>
      <c r="I353" s="100">
        <v>-13850.1862266</v>
      </c>
      <c r="J353" s="100">
        <v>1381.509075</v>
      </c>
      <c r="K353" s="100">
        <v>-759.728099</v>
      </c>
      <c r="L353" s="72"/>
      <c r="M353" s="72"/>
      <c r="N353" s="73"/>
      <c r="P353" s="73"/>
      <c r="Q353" s="73"/>
      <c r="R353" s="73"/>
    </row>
    <row r="354" s="67" customFormat="1" ht="26" customHeight="1" spans="1:18">
      <c r="A354" s="95" t="s">
        <v>438</v>
      </c>
      <c r="B354" s="96" t="s">
        <v>161</v>
      </c>
      <c r="C354" s="96" t="s">
        <v>150</v>
      </c>
      <c r="D354" s="101"/>
      <c r="E354" s="98"/>
      <c r="F354" s="99" t="s">
        <v>450</v>
      </c>
      <c r="G354" s="94">
        <f t="shared" si="6"/>
        <v>0</v>
      </c>
      <c r="H354" s="100">
        <v>0</v>
      </c>
      <c r="I354" s="100">
        <v>0</v>
      </c>
      <c r="J354" s="100">
        <v>0</v>
      </c>
      <c r="K354" s="100">
        <v>0</v>
      </c>
      <c r="L354" s="72"/>
      <c r="M354" s="72"/>
      <c r="N354" s="73"/>
      <c r="P354" s="73"/>
      <c r="Q354" s="73"/>
      <c r="R354" s="73"/>
    </row>
    <row r="355" s="67" customFormat="1" ht="26" customHeight="1" spans="1:18">
      <c r="A355" s="95" t="s">
        <v>438</v>
      </c>
      <c r="B355" s="96" t="s">
        <v>161</v>
      </c>
      <c r="C355" s="96" t="s">
        <v>156</v>
      </c>
      <c r="D355" s="101"/>
      <c r="E355" s="98"/>
      <c r="F355" s="99" t="s">
        <v>451</v>
      </c>
      <c r="G355" s="94">
        <f t="shared" si="6"/>
        <v>-13219.6952506</v>
      </c>
      <c r="H355" s="100">
        <v>8.71</v>
      </c>
      <c r="I355" s="100">
        <v>-13850.1862266</v>
      </c>
      <c r="J355" s="100">
        <v>1381.509075</v>
      </c>
      <c r="K355" s="100">
        <v>-759.728099</v>
      </c>
      <c r="L355" s="72"/>
      <c r="M355" s="72"/>
      <c r="N355" s="73"/>
      <c r="P355" s="73"/>
      <c r="Q355" s="73"/>
      <c r="R355" s="73"/>
    </row>
    <row r="356" s="67" customFormat="1" ht="26" customHeight="1" spans="1:18">
      <c r="A356" s="95" t="s">
        <v>438</v>
      </c>
      <c r="B356" s="96" t="s">
        <v>152</v>
      </c>
      <c r="C356" s="96"/>
      <c r="D356" s="101"/>
      <c r="E356" s="98" t="s">
        <v>452</v>
      </c>
      <c r="F356" s="99"/>
      <c r="G356" s="94">
        <f t="shared" si="6"/>
        <v>-5250.0874276</v>
      </c>
      <c r="H356" s="100">
        <v>2937.860119</v>
      </c>
      <c r="I356" s="100">
        <v>-9052.5221066</v>
      </c>
      <c r="J356" s="100">
        <v>10262.08829</v>
      </c>
      <c r="K356" s="100">
        <v>-9397.51373</v>
      </c>
      <c r="L356" s="72"/>
      <c r="M356" s="72"/>
      <c r="N356" s="73"/>
      <c r="P356" s="73"/>
      <c r="Q356" s="73"/>
      <c r="R356" s="73"/>
    </row>
    <row r="357" s="67" customFormat="1" ht="26" customHeight="1" spans="1:18">
      <c r="A357" s="95" t="s">
        <v>438</v>
      </c>
      <c r="B357" s="96" t="s">
        <v>152</v>
      </c>
      <c r="C357" s="96" t="s">
        <v>147</v>
      </c>
      <c r="D357" s="101"/>
      <c r="E357" s="102"/>
      <c r="F357" s="99" t="s">
        <v>453</v>
      </c>
      <c r="G357" s="94">
        <f t="shared" si="6"/>
        <v>320.677662</v>
      </c>
      <c r="H357" s="100">
        <v>112.875</v>
      </c>
      <c r="I357" s="100">
        <v>-685.33703</v>
      </c>
      <c r="J357" s="100">
        <v>957.359692</v>
      </c>
      <c r="K357" s="100">
        <v>-64.22</v>
      </c>
      <c r="L357" s="72"/>
      <c r="M357" s="72"/>
      <c r="N357" s="73"/>
      <c r="P357" s="73"/>
      <c r="Q357" s="73"/>
      <c r="R357" s="73"/>
    </row>
    <row r="358" s="67" customFormat="1" ht="26" customHeight="1" spans="1:18">
      <c r="A358" s="95" t="s">
        <v>438</v>
      </c>
      <c r="B358" s="96" t="s">
        <v>152</v>
      </c>
      <c r="C358" s="96" t="s">
        <v>150</v>
      </c>
      <c r="D358" s="101"/>
      <c r="E358" s="98"/>
      <c r="F358" s="99" t="s">
        <v>454</v>
      </c>
      <c r="G358" s="94">
        <f t="shared" si="6"/>
        <v>-175.297781</v>
      </c>
      <c r="H358" s="100">
        <v>0</v>
      </c>
      <c r="I358" s="100">
        <v>-171.297781</v>
      </c>
      <c r="J358" s="100">
        <v>0</v>
      </c>
      <c r="K358" s="100">
        <v>-4</v>
      </c>
      <c r="L358" s="72"/>
      <c r="M358" s="72"/>
      <c r="N358" s="73"/>
      <c r="P358" s="73"/>
      <c r="Q358" s="73"/>
      <c r="R358" s="73"/>
    </row>
    <row r="359" s="67" customFormat="1" ht="26" customHeight="1" spans="1:18">
      <c r="A359" s="95" t="s">
        <v>438</v>
      </c>
      <c r="B359" s="96" t="s">
        <v>152</v>
      </c>
      <c r="C359" s="96" t="s">
        <v>161</v>
      </c>
      <c r="D359" s="101"/>
      <c r="E359" s="102"/>
      <c r="F359" s="99" t="s">
        <v>455</v>
      </c>
      <c r="G359" s="94">
        <f t="shared" si="6"/>
        <v>43.414993</v>
      </c>
      <c r="H359" s="100">
        <v>0</v>
      </c>
      <c r="I359" s="100">
        <v>-33.685007</v>
      </c>
      <c r="J359" s="100">
        <v>77.1</v>
      </c>
      <c r="K359" s="100">
        <v>0</v>
      </c>
      <c r="L359" s="72"/>
      <c r="M359" s="72"/>
      <c r="N359" s="73"/>
      <c r="P359" s="73"/>
      <c r="Q359" s="73"/>
      <c r="R359" s="73"/>
    </row>
    <row r="360" s="67" customFormat="1" ht="26" customHeight="1" spans="1:18">
      <c r="A360" s="95" t="s">
        <v>438</v>
      </c>
      <c r="B360" s="96" t="s">
        <v>152</v>
      </c>
      <c r="C360" s="96" t="s">
        <v>177</v>
      </c>
      <c r="D360" s="101"/>
      <c r="E360" s="98"/>
      <c r="F360" s="99" t="s">
        <v>456</v>
      </c>
      <c r="G360" s="94">
        <f t="shared" si="6"/>
        <v>-254.436432</v>
      </c>
      <c r="H360" s="100">
        <v>0</v>
      </c>
      <c r="I360" s="100">
        <v>-292.431</v>
      </c>
      <c r="J360" s="100">
        <v>37.994568</v>
      </c>
      <c r="K360" s="100">
        <v>0</v>
      </c>
      <c r="L360" s="72"/>
      <c r="M360" s="72"/>
      <c r="N360" s="73"/>
      <c r="P360" s="73"/>
      <c r="Q360" s="73"/>
      <c r="R360" s="73"/>
    </row>
    <row r="361" s="67" customFormat="1" ht="26" customHeight="1" spans="1:18">
      <c r="A361" s="95" t="s">
        <v>438</v>
      </c>
      <c r="B361" s="96" t="s">
        <v>152</v>
      </c>
      <c r="C361" s="96" t="s">
        <v>154</v>
      </c>
      <c r="D361" s="101"/>
      <c r="E361" s="98"/>
      <c r="F361" s="99" t="s">
        <v>457</v>
      </c>
      <c r="G361" s="94">
        <f t="shared" si="6"/>
        <v>2127.134553</v>
      </c>
      <c r="H361" s="100">
        <v>2709.773708</v>
      </c>
      <c r="I361" s="100">
        <v>-582.639155</v>
      </c>
      <c r="J361" s="100">
        <v>468.168445</v>
      </c>
      <c r="K361" s="100">
        <v>-468.168445</v>
      </c>
      <c r="L361" s="72"/>
      <c r="M361" s="72"/>
      <c r="N361" s="73"/>
      <c r="P361" s="73"/>
      <c r="Q361" s="73"/>
      <c r="R361" s="73"/>
    </row>
    <row r="362" s="67" customFormat="1" ht="26" customHeight="1" spans="1:18">
      <c r="A362" s="95" t="s">
        <v>438</v>
      </c>
      <c r="B362" s="96" t="s">
        <v>152</v>
      </c>
      <c r="C362" s="96" t="s">
        <v>185</v>
      </c>
      <c r="D362" s="101"/>
      <c r="E362" s="98"/>
      <c r="F362" s="99" t="s">
        <v>458</v>
      </c>
      <c r="G362" s="94">
        <f t="shared" si="6"/>
        <v>-7246.742437</v>
      </c>
      <c r="H362" s="100">
        <v>103.902111</v>
      </c>
      <c r="I362" s="100">
        <v>-7210.984848</v>
      </c>
      <c r="J362" s="100">
        <v>8364.925649</v>
      </c>
      <c r="K362" s="100">
        <v>-8504.585349</v>
      </c>
      <c r="L362" s="72"/>
      <c r="M362" s="72"/>
      <c r="N362" s="73"/>
      <c r="P362" s="73"/>
      <c r="Q362" s="73"/>
      <c r="R362" s="73"/>
    </row>
    <row r="363" s="67" customFormat="1" ht="26" customHeight="1" spans="1:18">
      <c r="A363" s="95" t="s">
        <v>438</v>
      </c>
      <c r="B363" s="96" t="s">
        <v>152</v>
      </c>
      <c r="C363" s="96" t="s">
        <v>281</v>
      </c>
      <c r="D363" s="101"/>
      <c r="E363" s="102"/>
      <c r="F363" s="99" t="s">
        <v>459</v>
      </c>
      <c r="G363" s="94">
        <f t="shared" si="6"/>
        <v>11.3093</v>
      </c>
      <c r="H363" s="100">
        <v>11.3093</v>
      </c>
      <c r="I363" s="100">
        <v>0</v>
      </c>
      <c r="J363" s="100">
        <v>0</v>
      </c>
      <c r="K363" s="100">
        <v>0</v>
      </c>
      <c r="L363" s="72"/>
      <c r="M363" s="72"/>
      <c r="N363" s="73"/>
      <c r="P363" s="73"/>
      <c r="Q363" s="73"/>
      <c r="R363" s="73"/>
    </row>
    <row r="364" s="67" customFormat="1" ht="26" customHeight="1" spans="1:18">
      <c r="A364" s="95" t="s">
        <v>438</v>
      </c>
      <c r="B364" s="96" t="s">
        <v>152</v>
      </c>
      <c r="C364" s="96" t="s">
        <v>156</v>
      </c>
      <c r="D364" s="101"/>
      <c r="E364" s="98"/>
      <c r="F364" s="99" t="s">
        <v>460</v>
      </c>
      <c r="G364" s="94">
        <f t="shared" si="6"/>
        <v>-76.1472856</v>
      </c>
      <c r="H364" s="100">
        <v>0</v>
      </c>
      <c r="I364" s="100">
        <v>-76.1472856</v>
      </c>
      <c r="J364" s="100">
        <v>356.539936</v>
      </c>
      <c r="K364" s="100">
        <v>-356.539936</v>
      </c>
      <c r="L364" s="72"/>
      <c r="M364" s="72"/>
      <c r="N364" s="73"/>
      <c r="P364" s="73"/>
      <c r="Q364" s="73"/>
      <c r="R364" s="73"/>
    </row>
    <row r="365" s="67" customFormat="1" ht="26" customHeight="1" spans="1:18">
      <c r="A365" s="95" t="s">
        <v>438</v>
      </c>
      <c r="B365" s="96" t="s">
        <v>173</v>
      </c>
      <c r="C365" s="96"/>
      <c r="D365" s="101"/>
      <c r="E365" s="98" t="s">
        <v>461</v>
      </c>
      <c r="F365" s="99"/>
      <c r="G365" s="94">
        <f t="shared" si="6"/>
        <v>-304.692953</v>
      </c>
      <c r="H365" s="100">
        <v>0</v>
      </c>
      <c r="I365" s="100">
        <v>-302.692953</v>
      </c>
      <c r="J365" s="100">
        <v>5.5235</v>
      </c>
      <c r="K365" s="100">
        <v>-7.5235</v>
      </c>
      <c r="L365" s="72"/>
      <c r="M365" s="72"/>
      <c r="N365" s="73"/>
      <c r="P365" s="73"/>
      <c r="Q365" s="73"/>
      <c r="R365" s="73"/>
    </row>
    <row r="366" s="67" customFormat="1" ht="26" customHeight="1" spans="1:18">
      <c r="A366" s="95" t="s">
        <v>438</v>
      </c>
      <c r="B366" s="96" t="s">
        <v>173</v>
      </c>
      <c r="C366" s="96" t="s">
        <v>246</v>
      </c>
      <c r="D366" s="101"/>
      <c r="E366" s="98"/>
      <c r="F366" s="99" t="s">
        <v>462</v>
      </c>
      <c r="G366" s="94">
        <f t="shared" si="6"/>
        <v>0</v>
      </c>
      <c r="H366" s="100">
        <v>0</v>
      </c>
      <c r="I366" s="100">
        <v>0</v>
      </c>
      <c r="J366" s="100">
        <v>0</v>
      </c>
      <c r="K366" s="100">
        <v>0</v>
      </c>
      <c r="L366" s="72"/>
      <c r="M366" s="72"/>
      <c r="N366" s="73"/>
      <c r="P366" s="73"/>
      <c r="Q366" s="73"/>
      <c r="R366" s="73"/>
    </row>
    <row r="367" s="67" customFormat="1" ht="26" customHeight="1" spans="1:18">
      <c r="A367" s="95" t="s">
        <v>438</v>
      </c>
      <c r="B367" s="96" t="s">
        <v>173</v>
      </c>
      <c r="C367" s="96" t="s">
        <v>463</v>
      </c>
      <c r="D367" s="101"/>
      <c r="E367" s="102"/>
      <c r="F367" s="99" t="s">
        <v>464</v>
      </c>
      <c r="G367" s="94">
        <f t="shared" si="6"/>
        <v>-1.19</v>
      </c>
      <c r="H367" s="100">
        <v>0</v>
      </c>
      <c r="I367" s="100">
        <v>-1.19</v>
      </c>
      <c r="J367" s="100">
        <v>0</v>
      </c>
      <c r="K367" s="100">
        <v>0</v>
      </c>
      <c r="L367" s="72"/>
      <c r="M367" s="72"/>
      <c r="N367" s="73"/>
      <c r="P367" s="73"/>
      <c r="Q367" s="73"/>
      <c r="R367" s="73"/>
    </row>
    <row r="368" s="67" customFormat="1" ht="26" customHeight="1" spans="1:18">
      <c r="A368" s="95" t="s">
        <v>438</v>
      </c>
      <c r="B368" s="96" t="s">
        <v>173</v>
      </c>
      <c r="C368" s="96" t="s">
        <v>156</v>
      </c>
      <c r="D368" s="101"/>
      <c r="E368" s="98"/>
      <c r="F368" s="99" t="s">
        <v>465</v>
      </c>
      <c r="G368" s="94">
        <f t="shared" si="6"/>
        <v>-303.502953</v>
      </c>
      <c r="H368" s="100">
        <v>0</v>
      </c>
      <c r="I368" s="100">
        <v>-301.502953</v>
      </c>
      <c r="J368" s="100">
        <v>5.5235</v>
      </c>
      <c r="K368" s="100">
        <v>-7.5235</v>
      </c>
      <c r="L368" s="72"/>
      <c r="M368" s="72"/>
      <c r="N368" s="73"/>
      <c r="P368" s="73"/>
      <c r="Q368" s="73"/>
      <c r="R368" s="73"/>
    </row>
    <row r="369" s="67" customFormat="1" ht="26" customHeight="1" spans="1:13">
      <c r="A369" s="95" t="s">
        <v>438</v>
      </c>
      <c r="B369" s="96" t="s">
        <v>187</v>
      </c>
      <c r="C369" s="96"/>
      <c r="D369" s="101"/>
      <c r="E369" s="102" t="s">
        <v>466</v>
      </c>
      <c r="F369" s="99"/>
      <c r="G369" s="94">
        <f t="shared" si="6"/>
        <v>-25234.513847</v>
      </c>
      <c r="H369" s="100">
        <v>0</v>
      </c>
      <c r="I369" s="100">
        <v>-25237.6</v>
      </c>
      <c r="J369" s="100">
        <v>3.086153</v>
      </c>
      <c r="K369" s="100">
        <v>0</v>
      </c>
      <c r="L369" s="72"/>
      <c r="M369" s="72"/>
    </row>
    <row r="370" s="67" customFormat="1" ht="26" customHeight="1" spans="1:18">
      <c r="A370" s="95" t="s">
        <v>438</v>
      </c>
      <c r="B370" s="96" t="s">
        <v>187</v>
      </c>
      <c r="C370" s="96" t="s">
        <v>147</v>
      </c>
      <c r="D370" s="101"/>
      <c r="E370" s="98"/>
      <c r="F370" s="99" t="s">
        <v>467</v>
      </c>
      <c r="G370" s="94">
        <f t="shared" si="6"/>
        <v>-10996.913847</v>
      </c>
      <c r="H370" s="100">
        <v>0</v>
      </c>
      <c r="I370" s="100">
        <v>-11000</v>
      </c>
      <c r="J370" s="100">
        <v>3.086153</v>
      </c>
      <c r="K370" s="100">
        <v>0</v>
      </c>
      <c r="L370" s="72"/>
      <c r="M370" s="72"/>
      <c r="N370" s="73"/>
      <c r="P370" s="73"/>
      <c r="Q370" s="73"/>
      <c r="R370" s="73"/>
    </row>
    <row r="371" s="67" customFormat="1" ht="26" customHeight="1" spans="1:18">
      <c r="A371" s="95" t="s">
        <v>438</v>
      </c>
      <c r="B371" s="96" t="s">
        <v>187</v>
      </c>
      <c r="C371" s="96" t="s">
        <v>150</v>
      </c>
      <c r="D371" s="101"/>
      <c r="E371" s="102"/>
      <c r="F371" s="99" t="s">
        <v>468</v>
      </c>
      <c r="G371" s="94">
        <f t="shared" si="6"/>
        <v>-12000</v>
      </c>
      <c r="H371" s="100">
        <v>0</v>
      </c>
      <c r="I371" s="100">
        <v>-12000</v>
      </c>
      <c r="J371" s="100">
        <v>0</v>
      </c>
      <c r="K371" s="100">
        <v>0</v>
      </c>
      <c r="L371" s="72"/>
      <c r="M371" s="72"/>
      <c r="N371" s="73"/>
      <c r="P371" s="73"/>
      <c r="Q371" s="73"/>
      <c r="R371" s="73"/>
    </row>
    <row r="372" s="67" customFormat="1" ht="26" customHeight="1" spans="1:18">
      <c r="A372" s="95" t="s">
        <v>438</v>
      </c>
      <c r="B372" s="96" t="s">
        <v>187</v>
      </c>
      <c r="C372" s="96" t="s">
        <v>161</v>
      </c>
      <c r="D372" s="101"/>
      <c r="E372" s="98"/>
      <c r="F372" s="99" t="s">
        <v>469</v>
      </c>
      <c r="G372" s="94">
        <f t="shared" si="6"/>
        <v>0</v>
      </c>
      <c r="H372" s="100">
        <v>0</v>
      </c>
      <c r="I372" s="100">
        <v>0</v>
      </c>
      <c r="J372" s="100">
        <v>0</v>
      </c>
      <c r="K372" s="100">
        <v>0</v>
      </c>
      <c r="L372" s="72"/>
      <c r="M372" s="72"/>
      <c r="N372" s="73"/>
      <c r="P372" s="73"/>
      <c r="Q372" s="73"/>
      <c r="R372" s="73"/>
    </row>
    <row r="373" s="67" customFormat="1" ht="26" customHeight="1" spans="1:18">
      <c r="A373" s="95" t="s">
        <v>438</v>
      </c>
      <c r="B373" s="96" t="s">
        <v>187</v>
      </c>
      <c r="C373" s="96" t="s">
        <v>156</v>
      </c>
      <c r="D373" s="101"/>
      <c r="E373" s="98"/>
      <c r="F373" s="99" t="s">
        <v>470</v>
      </c>
      <c r="G373" s="94">
        <f t="shared" si="6"/>
        <v>-2237.6</v>
      </c>
      <c r="H373" s="100">
        <v>0</v>
      </c>
      <c r="I373" s="100">
        <v>-2237.6</v>
      </c>
      <c r="J373" s="100">
        <v>0</v>
      </c>
      <c r="K373" s="100">
        <v>0</v>
      </c>
      <c r="L373" s="72"/>
      <c r="M373" s="72"/>
      <c r="N373" s="73"/>
      <c r="P373" s="73"/>
      <c r="Q373" s="73"/>
      <c r="R373" s="73"/>
    </row>
    <row r="374" s="67" customFormat="1" ht="26" customHeight="1" spans="1:18">
      <c r="A374" s="95" t="s">
        <v>438</v>
      </c>
      <c r="B374" s="96" t="s">
        <v>191</v>
      </c>
      <c r="C374" s="96"/>
      <c r="D374" s="101"/>
      <c r="E374" s="102" t="s">
        <v>471</v>
      </c>
      <c r="F374" s="99"/>
      <c r="G374" s="94">
        <f t="shared" si="6"/>
        <v>-101.95</v>
      </c>
      <c r="H374" s="100">
        <v>0</v>
      </c>
      <c r="I374" s="100">
        <v>-101.95</v>
      </c>
      <c r="J374" s="100">
        <v>0</v>
      </c>
      <c r="K374" s="100">
        <v>0</v>
      </c>
      <c r="L374" s="72"/>
      <c r="M374" s="72"/>
      <c r="N374" s="73"/>
      <c r="P374" s="73"/>
      <c r="Q374" s="73"/>
      <c r="R374" s="73"/>
    </row>
    <row r="375" s="67" customFormat="1" ht="26" customHeight="1" spans="1:18">
      <c r="A375" s="95" t="s">
        <v>438</v>
      </c>
      <c r="B375" s="96" t="s">
        <v>191</v>
      </c>
      <c r="C375" s="96" t="s">
        <v>156</v>
      </c>
      <c r="D375" s="101"/>
      <c r="E375" s="98"/>
      <c r="F375" s="99" t="s">
        <v>472</v>
      </c>
      <c r="G375" s="94">
        <f t="shared" si="6"/>
        <v>-101.95</v>
      </c>
      <c r="H375" s="100">
        <v>0</v>
      </c>
      <c r="I375" s="100">
        <v>-101.95</v>
      </c>
      <c r="J375" s="100">
        <v>0</v>
      </c>
      <c r="K375" s="100">
        <v>0</v>
      </c>
      <c r="L375" s="72"/>
      <c r="M375" s="72"/>
      <c r="N375" s="73"/>
      <c r="P375" s="73"/>
      <c r="Q375" s="73"/>
      <c r="R375" s="73"/>
    </row>
    <row r="376" s="67" customFormat="1" ht="26" customHeight="1" spans="1:18">
      <c r="A376" s="95" t="s">
        <v>438</v>
      </c>
      <c r="B376" s="96" t="s">
        <v>196</v>
      </c>
      <c r="C376" s="96"/>
      <c r="D376" s="101"/>
      <c r="E376" s="102" t="s">
        <v>473</v>
      </c>
      <c r="F376" s="99"/>
      <c r="G376" s="94">
        <f t="shared" si="6"/>
        <v>-3</v>
      </c>
      <c r="H376" s="100">
        <v>0</v>
      </c>
      <c r="I376" s="100">
        <v>-3</v>
      </c>
      <c r="J376" s="100">
        <v>0</v>
      </c>
      <c r="K376" s="100">
        <v>0</v>
      </c>
      <c r="L376" s="72"/>
      <c r="M376" s="72"/>
      <c r="N376" s="73"/>
      <c r="P376" s="73"/>
      <c r="Q376" s="73"/>
      <c r="R376" s="73"/>
    </row>
    <row r="377" s="67" customFormat="1" ht="26" customHeight="1" spans="1:18">
      <c r="A377" s="95" t="s">
        <v>438</v>
      </c>
      <c r="B377" s="96" t="s">
        <v>196</v>
      </c>
      <c r="C377" s="96" t="s">
        <v>147</v>
      </c>
      <c r="D377" s="101"/>
      <c r="E377" s="98"/>
      <c r="F377" s="99" t="s">
        <v>474</v>
      </c>
      <c r="G377" s="94">
        <f t="shared" si="6"/>
        <v>-3</v>
      </c>
      <c r="H377" s="100">
        <v>0</v>
      </c>
      <c r="I377" s="100">
        <v>-3</v>
      </c>
      <c r="J377" s="100">
        <v>0</v>
      </c>
      <c r="K377" s="100">
        <v>0</v>
      </c>
      <c r="L377" s="72"/>
      <c r="M377" s="72"/>
      <c r="N377" s="73"/>
      <c r="P377" s="73"/>
      <c r="Q377" s="73"/>
      <c r="R377" s="73"/>
    </row>
    <row r="378" s="67" customFormat="1" ht="26" customHeight="1" spans="1:18">
      <c r="A378" s="95" t="s">
        <v>438</v>
      </c>
      <c r="B378" s="96" t="s">
        <v>244</v>
      </c>
      <c r="C378" s="96"/>
      <c r="D378" s="97"/>
      <c r="E378" s="98" t="s">
        <v>475</v>
      </c>
      <c r="F378" s="99"/>
      <c r="G378" s="94">
        <f t="shared" si="6"/>
        <v>-37.434544</v>
      </c>
      <c r="H378" s="100">
        <v>0</v>
      </c>
      <c r="I378" s="100">
        <v>0</v>
      </c>
      <c r="J378" s="100">
        <v>164.8251</v>
      </c>
      <c r="K378" s="100">
        <v>-202.259644</v>
      </c>
      <c r="L378" s="72"/>
      <c r="M378" s="72"/>
      <c r="N378" s="73"/>
      <c r="P378" s="73"/>
      <c r="Q378" s="73"/>
      <c r="R378" s="73"/>
    </row>
    <row r="379" s="67" customFormat="1" ht="26" customHeight="1" spans="1:18">
      <c r="A379" s="95" t="s">
        <v>438</v>
      </c>
      <c r="B379" s="96" t="s">
        <v>244</v>
      </c>
      <c r="C379" s="96" t="s">
        <v>150</v>
      </c>
      <c r="D379" s="101"/>
      <c r="E379" s="102"/>
      <c r="F379" s="99" t="s">
        <v>151</v>
      </c>
      <c r="G379" s="94">
        <f t="shared" si="6"/>
        <v>0</v>
      </c>
      <c r="H379" s="100">
        <v>0</v>
      </c>
      <c r="I379" s="100">
        <v>0</v>
      </c>
      <c r="J379" s="100">
        <v>0</v>
      </c>
      <c r="K379" s="100">
        <v>0</v>
      </c>
      <c r="L379" s="72"/>
      <c r="M379" s="72"/>
      <c r="N379" s="73"/>
      <c r="P379" s="73"/>
      <c r="Q379" s="73"/>
      <c r="R379" s="73"/>
    </row>
    <row r="380" s="67" customFormat="1" ht="26" customHeight="1" spans="1:18">
      <c r="A380" s="95" t="s">
        <v>438</v>
      </c>
      <c r="B380" s="96" t="s">
        <v>244</v>
      </c>
      <c r="C380" s="96" t="s">
        <v>156</v>
      </c>
      <c r="D380" s="101"/>
      <c r="E380" s="98"/>
      <c r="F380" s="99" t="s">
        <v>476</v>
      </c>
      <c r="G380" s="94">
        <f t="shared" si="6"/>
        <v>-37.434544</v>
      </c>
      <c r="H380" s="100">
        <v>0</v>
      </c>
      <c r="I380" s="100">
        <v>0</v>
      </c>
      <c r="J380" s="100">
        <v>164.8251</v>
      </c>
      <c r="K380" s="100">
        <v>-202.259644</v>
      </c>
      <c r="L380" s="72"/>
      <c r="M380" s="72"/>
      <c r="N380" s="73"/>
      <c r="P380" s="73"/>
      <c r="Q380" s="73"/>
      <c r="R380" s="73"/>
    </row>
    <row r="381" s="67" customFormat="1" ht="26" customHeight="1" spans="1:18">
      <c r="A381" s="95" t="s">
        <v>438</v>
      </c>
      <c r="B381" s="96" t="s">
        <v>246</v>
      </c>
      <c r="C381" s="96"/>
      <c r="D381" s="101"/>
      <c r="E381" s="98" t="s">
        <v>477</v>
      </c>
      <c r="F381" s="99"/>
      <c r="G381" s="94">
        <f t="shared" si="6"/>
        <v>-0.0805000000000007</v>
      </c>
      <c r="H381" s="100">
        <v>0</v>
      </c>
      <c r="I381" s="100">
        <v>-0.2555</v>
      </c>
      <c r="J381" s="100">
        <v>34.925</v>
      </c>
      <c r="K381" s="100">
        <v>-34.75</v>
      </c>
      <c r="L381" s="72"/>
      <c r="M381" s="72"/>
      <c r="N381" s="73"/>
      <c r="P381" s="73"/>
      <c r="Q381" s="73"/>
      <c r="R381" s="73"/>
    </row>
    <row r="382" s="67" customFormat="1" ht="26" customHeight="1" spans="1:18">
      <c r="A382" s="95" t="s">
        <v>438</v>
      </c>
      <c r="B382" s="96" t="s">
        <v>246</v>
      </c>
      <c r="C382" s="96" t="s">
        <v>147</v>
      </c>
      <c r="D382" s="101"/>
      <c r="E382" s="98"/>
      <c r="F382" s="99" t="s">
        <v>477</v>
      </c>
      <c r="G382" s="94">
        <f t="shared" si="6"/>
        <v>-0.0805000000000007</v>
      </c>
      <c r="H382" s="100">
        <v>0</v>
      </c>
      <c r="I382" s="100">
        <v>-0.2555</v>
      </c>
      <c r="J382" s="100">
        <v>34.925</v>
      </c>
      <c r="K382" s="100">
        <v>-34.75</v>
      </c>
      <c r="L382" s="72"/>
      <c r="M382" s="72"/>
      <c r="N382" s="73"/>
      <c r="P382" s="73"/>
      <c r="Q382" s="73"/>
      <c r="R382" s="73"/>
    </row>
    <row r="383" s="67" customFormat="1" ht="26" customHeight="1" spans="1:18">
      <c r="A383" s="95" t="s">
        <v>438</v>
      </c>
      <c r="B383" s="96" t="s">
        <v>463</v>
      </c>
      <c r="C383" s="96"/>
      <c r="D383" s="101"/>
      <c r="E383" s="102" t="s">
        <v>478</v>
      </c>
      <c r="F383" s="99"/>
      <c r="G383" s="94">
        <f t="shared" si="6"/>
        <v>0</v>
      </c>
      <c r="H383" s="100">
        <v>0</v>
      </c>
      <c r="I383" s="100">
        <v>0</v>
      </c>
      <c r="J383" s="100">
        <v>10</v>
      </c>
      <c r="K383" s="100">
        <v>-10</v>
      </c>
      <c r="L383" s="72"/>
      <c r="M383" s="72"/>
      <c r="N383" s="73"/>
      <c r="P383" s="73"/>
      <c r="Q383" s="73"/>
      <c r="R383" s="73"/>
    </row>
    <row r="384" s="67" customFormat="1" ht="26" customHeight="1" spans="1:18">
      <c r="A384" s="95" t="s">
        <v>438</v>
      </c>
      <c r="B384" s="96" t="s">
        <v>463</v>
      </c>
      <c r="C384" s="96" t="s">
        <v>152</v>
      </c>
      <c r="D384" s="101"/>
      <c r="E384" s="98"/>
      <c r="F384" s="99" t="s">
        <v>479</v>
      </c>
      <c r="G384" s="94">
        <f t="shared" si="6"/>
        <v>0</v>
      </c>
      <c r="H384" s="100">
        <v>0</v>
      </c>
      <c r="I384" s="100">
        <v>0</v>
      </c>
      <c r="J384" s="100">
        <v>10</v>
      </c>
      <c r="K384" s="100">
        <v>-10</v>
      </c>
      <c r="L384" s="72"/>
      <c r="M384" s="72"/>
      <c r="N384" s="73"/>
      <c r="P384" s="73"/>
      <c r="Q384" s="73"/>
      <c r="R384" s="73"/>
    </row>
    <row r="385" s="67" customFormat="1" ht="26" customHeight="1" spans="1:18">
      <c r="A385" s="95" t="s">
        <v>438</v>
      </c>
      <c r="B385" s="96" t="s">
        <v>156</v>
      </c>
      <c r="C385" s="96"/>
      <c r="D385" s="101"/>
      <c r="E385" s="98" t="s">
        <v>480</v>
      </c>
      <c r="F385" s="99"/>
      <c r="G385" s="94">
        <f t="shared" si="6"/>
        <v>-132.531915</v>
      </c>
      <c r="H385" s="100">
        <v>47.1444</v>
      </c>
      <c r="I385" s="100">
        <v>-238.899643</v>
      </c>
      <c r="J385" s="100">
        <v>62.023328</v>
      </c>
      <c r="K385" s="100">
        <v>-2.8</v>
      </c>
      <c r="L385" s="72"/>
      <c r="M385" s="72"/>
      <c r="N385" s="73"/>
      <c r="P385" s="73"/>
      <c r="Q385" s="73"/>
      <c r="R385" s="73"/>
    </row>
    <row r="386" s="67" customFormat="1" ht="26" customHeight="1" spans="1:18">
      <c r="A386" s="95" t="s">
        <v>438</v>
      </c>
      <c r="B386" s="96" t="s">
        <v>156</v>
      </c>
      <c r="C386" s="96" t="s">
        <v>156</v>
      </c>
      <c r="D386" s="101"/>
      <c r="E386" s="102"/>
      <c r="F386" s="99" t="s">
        <v>480</v>
      </c>
      <c r="G386" s="94">
        <f t="shared" si="6"/>
        <v>-132.531915</v>
      </c>
      <c r="H386" s="100">
        <v>47.1444</v>
      </c>
      <c r="I386" s="100">
        <v>-238.899643</v>
      </c>
      <c r="J386" s="100">
        <v>62.023328</v>
      </c>
      <c r="K386" s="100">
        <v>-2.8</v>
      </c>
      <c r="L386" s="72"/>
      <c r="M386" s="72"/>
      <c r="N386" s="73"/>
      <c r="P386" s="73"/>
      <c r="Q386" s="73"/>
      <c r="R386" s="73"/>
    </row>
    <row r="387" s="67" customFormat="1" ht="26" customHeight="1" spans="1:13">
      <c r="A387" s="95" t="s">
        <v>481</v>
      </c>
      <c r="B387" s="96"/>
      <c r="C387" s="96"/>
      <c r="D387" s="101" t="s">
        <v>482</v>
      </c>
      <c r="E387" s="98"/>
      <c r="F387" s="99"/>
      <c r="G387" s="94">
        <f t="shared" si="6"/>
        <v>-243.9597424</v>
      </c>
      <c r="H387" s="100">
        <v>113.013277</v>
      </c>
      <c r="I387" s="100">
        <v>-320.0115794</v>
      </c>
      <c r="J387" s="100">
        <v>836.596771</v>
      </c>
      <c r="K387" s="100">
        <v>-873.558211</v>
      </c>
      <c r="L387" s="72"/>
      <c r="M387" s="72"/>
    </row>
    <row r="388" s="67" customFormat="1" ht="26" customHeight="1" spans="1:18">
      <c r="A388" s="95" t="s">
        <v>481</v>
      </c>
      <c r="B388" s="96" t="s">
        <v>147</v>
      </c>
      <c r="C388" s="96"/>
      <c r="D388" s="101"/>
      <c r="E388" s="98" t="s">
        <v>483</v>
      </c>
      <c r="F388" s="99"/>
      <c r="G388" s="94">
        <f t="shared" si="6"/>
        <v>-183.2841854</v>
      </c>
      <c r="H388" s="100">
        <v>0</v>
      </c>
      <c r="I388" s="100">
        <v>-183.2841854</v>
      </c>
      <c r="J388" s="100">
        <v>99.036</v>
      </c>
      <c r="K388" s="100">
        <v>-99.036</v>
      </c>
      <c r="L388" s="72"/>
      <c r="M388" s="72"/>
      <c r="N388" s="73"/>
      <c r="P388" s="73"/>
      <c r="Q388" s="73"/>
      <c r="R388" s="73"/>
    </row>
    <row r="389" s="67" customFormat="1" ht="26" customHeight="1" spans="1:18">
      <c r="A389" s="95" t="s">
        <v>481</v>
      </c>
      <c r="B389" s="96" t="s">
        <v>147</v>
      </c>
      <c r="C389" s="96" t="s">
        <v>156</v>
      </c>
      <c r="D389" s="101"/>
      <c r="E389" s="98"/>
      <c r="F389" s="99" t="s">
        <v>484</v>
      </c>
      <c r="G389" s="94">
        <f t="shared" si="6"/>
        <v>-183.2841854</v>
      </c>
      <c r="H389" s="100">
        <v>0</v>
      </c>
      <c r="I389" s="100">
        <v>-183.2841854</v>
      </c>
      <c r="J389" s="100">
        <v>99.036</v>
      </c>
      <c r="K389" s="100">
        <v>-99.036</v>
      </c>
      <c r="L389" s="72"/>
      <c r="M389" s="72"/>
      <c r="N389" s="73"/>
      <c r="P389" s="73"/>
      <c r="Q389" s="73"/>
      <c r="R389" s="73"/>
    </row>
    <row r="390" s="67" customFormat="1" ht="26" customHeight="1" spans="1:18">
      <c r="A390" s="95" t="s">
        <v>481</v>
      </c>
      <c r="B390" s="96" t="s">
        <v>161</v>
      </c>
      <c r="C390" s="96"/>
      <c r="D390" s="101"/>
      <c r="E390" s="98" t="s">
        <v>485</v>
      </c>
      <c r="F390" s="99"/>
      <c r="G390" s="94">
        <f t="shared" si="6"/>
        <v>-168.227394</v>
      </c>
      <c r="H390" s="100">
        <v>0</v>
      </c>
      <c r="I390" s="100">
        <v>-136.727394</v>
      </c>
      <c r="J390" s="100">
        <v>305.196171</v>
      </c>
      <c r="K390" s="100">
        <v>-336.696171</v>
      </c>
      <c r="L390" s="72"/>
      <c r="M390" s="72"/>
      <c r="N390" s="73"/>
      <c r="P390" s="73"/>
      <c r="Q390" s="73"/>
      <c r="R390" s="73"/>
    </row>
    <row r="391" s="67" customFormat="1" ht="26" customHeight="1" spans="1:18">
      <c r="A391" s="95" t="s">
        <v>481</v>
      </c>
      <c r="B391" s="96" t="s">
        <v>161</v>
      </c>
      <c r="C391" s="96" t="s">
        <v>150</v>
      </c>
      <c r="D391" s="101"/>
      <c r="E391" s="102"/>
      <c r="F391" s="99" t="s">
        <v>486</v>
      </c>
      <c r="G391" s="94">
        <f t="shared" si="6"/>
        <v>-168.227394</v>
      </c>
      <c r="H391" s="100">
        <v>0</v>
      </c>
      <c r="I391" s="100">
        <v>-136.727394</v>
      </c>
      <c r="J391" s="100">
        <v>305.196171</v>
      </c>
      <c r="K391" s="100">
        <v>-336.696171</v>
      </c>
      <c r="L391" s="72"/>
      <c r="M391" s="72"/>
      <c r="N391" s="73"/>
      <c r="P391" s="73"/>
      <c r="Q391" s="73"/>
      <c r="R391" s="73"/>
    </row>
    <row r="392" s="67" customFormat="1" ht="26" customHeight="1" spans="1:18">
      <c r="A392" s="95" t="s">
        <v>481</v>
      </c>
      <c r="B392" s="96" t="s">
        <v>161</v>
      </c>
      <c r="C392" s="96" t="s">
        <v>152</v>
      </c>
      <c r="D392" s="101"/>
      <c r="E392" s="98"/>
      <c r="F392" s="99" t="s">
        <v>487</v>
      </c>
      <c r="G392" s="94">
        <f t="shared" ref="G392:G455" si="7">H392+I392+J392+K392</f>
        <v>0</v>
      </c>
      <c r="H392" s="100">
        <v>0</v>
      </c>
      <c r="I392" s="100">
        <v>0</v>
      </c>
      <c r="J392" s="100">
        <v>0</v>
      </c>
      <c r="K392" s="100">
        <v>0</v>
      </c>
      <c r="L392" s="72"/>
      <c r="M392" s="72"/>
      <c r="N392" s="73"/>
      <c r="P392" s="73"/>
      <c r="Q392" s="73"/>
      <c r="R392" s="73"/>
    </row>
    <row r="393" s="67" customFormat="1" ht="26" customHeight="1" spans="1:18">
      <c r="A393" s="95" t="s">
        <v>481</v>
      </c>
      <c r="B393" s="96" t="s">
        <v>161</v>
      </c>
      <c r="C393" s="96" t="s">
        <v>156</v>
      </c>
      <c r="D393" s="101"/>
      <c r="E393" s="98"/>
      <c r="F393" s="99" t="s">
        <v>488</v>
      </c>
      <c r="G393" s="94">
        <f t="shared" si="7"/>
        <v>0</v>
      </c>
      <c r="H393" s="100">
        <v>0</v>
      </c>
      <c r="I393" s="100">
        <v>0</v>
      </c>
      <c r="J393" s="100">
        <v>0</v>
      </c>
      <c r="K393" s="100">
        <v>0</v>
      </c>
      <c r="L393" s="72"/>
      <c r="M393" s="72"/>
      <c r="N393" s="73"/>
      <c r="P393" s="73"/>
      <c r="Q393" s="73"/>
      <c r="R393" s="73"/>
    </row>
    <row r="394" s="67" customFormat="1" ht="26" customHeight="1" spans="1:18">
      <c r="A394" s="95" t="s">
        <v>481</v>
      </c>
      <c r="B394" s="96" t="s">
        <v>187</v>
      </c>
      <c r="C394" s="96"/>
      <c r="D394" s="101"/>
      <c r="E394" s="102" t="s">
        <v>489</v>
      </c>
      <c r="F394" s="99"/>
      <c r="G394" s="94">
        <f t="shared" si="7"/>
        <v>107.551837</v>
      </c>
      <c r="H394" s="100">
        <v>113.013277</v>
      </c>
      <c r="I394" s="100">
        <v>0</v>
      </c>
      <c r="J394" s="100">
        <v>432.3646</v>
      </c>
      <c r="K394" s="100">
        <v>-437.82604</v>
      </c>
      <c r="L394" s="72"/>
      <c r="M394" s="72"/>
      <c r="N394" s="73"/>
      <c r="P394" s="73"/>
      <c r="Q394" s="73"/>
      <c r="R394" s="73"/>
    </row>
    <row r="395" s="67" customFormat="1" ht="26" customHeight="1" spans="1:18">
      <c r="A395" s="95" t="s">
        <v>481</v>
      </c>
      <c r="B395" s="96" t="s">
        <v>187</v>
      </c>
      <c r="C395" s="96" t="s">
        <v>150</v>
      </c>
      <c r="D395" s="101"/>
      <c r="E395" s="98"/>
      <c r="F395" s="99" t="s">
        <v>490</v>
      </c>
      <c r="G395" s="94">
        <f t="shared" si="7"/>
        <v>107.551837</v>
      </c>
      <c r="H395" s="100">
        <v>113.013277</v>
      </c>
      <c r="I395" s="100">
        <v>0</v>
      </c>
      <c r="J395" s="100">
        <v>432.3646</v>
      </c>
      <c r="K395" s="100">
        <v>-437.82604</v>
      </c>
      <c r="L395" s="72"/>
      <c r="M395" s="72"/>
      <c r="N395" s="73"/>
      <c r="P395" s="73"/>
      <c r="Q395" s="73"/>
      <c r="R395" s="73"/>
    </row>
    <row r="396" s="67" customFormat="1" ht="26" customHeight="1" spans="1:18">
      <c r="A396" s="95" t="s">
        <v>491</v>
      </c>
      <c r="B396" s="96"/>
      <c r="C396" s="96"/>
      <c r="D396" s="97" t="s">
        <v>492</v>
      </c>
      <c r="E396" s="98"/>
      <c r="F396" s="99"/>
      <c r="G396" s="94">
        <f t="shared" si="7"/>
        <v>-17823.1248938</v>
      </c>
      <c r="H396" s="100">
        <v>985.194438</v>
      </c>
      <c r="I396" s="100">
        <v>-20395.1539058</v>
      </c>
      <c r="J396" s="100">
        <v>8887.993251</v>
      </c>
      <c r="K396" s="100">
        <v>-7301.158677</v>
      </c>
      <c r="L396" s="72"/>
      <c r="M396" s="72"/>
      <c r="N396" s="73"/>
      <c r="P396" s="73"/>
      <c r="Q396" s="73"/>
      <c r="R396" s="73"/>
    </row>
    <row r="397" s="67" customFormat="1" ht="26" customHeight="1" spans="1:18">
      <c r="A397" s="95" t="s">
        <v>491</v>
      </c>
      <c r="B397" s="96" t="s">
        <v>147</v>
      </c>
      <c r="C397" s="96"/>
      <c r="D397" s="101"/>
      <c r="E397" s="102" t="s">
        <v>493</v>
      </c>
      <c r="F397" s="99"/>
      <c r="G397" s="94">
        <f t="shared" si="7"/>
        <v>-5079.0874588</v>
      </c>
      <c r="H397" s="100">
        <v>975.210438</v>
      </c>
      <c r="I397" s="100">
        <v>-7351.9223418</v>
      </c>
      <c r="J397" s="100">
        <v>8390.523954</v>
      </c>
      <c r="K397" s="100">
        <v>-7092.899509</v>
      </c>
      <c r="L397" s="72"/>
      <c r="M397" s="72"/>
      <c r="N397" s="73"/>
      <c r="P397" s="73"/>
      <c r="Q397" s="73"/>
      <c r="R397" s="73"/>
    </row>
    <row r="398" s="67" customFormat="1" ht="26" customHeight="1" spans="1:18">
      <c r="A398" s="95" t="s">
        <v>491</v>
      </c>
      <c r="B398" s="96" t="s">
        <v>147</v>
      </c>
      <c r="C398" s="96" t="s">
        <v>147</v>
      </c>
      <c r="D398" s="101"/>
      <c r="E398" s="98"/>
      <c r="F398" s="99" t="s">
        <v>149</v>
      </c>
      <c r="G398" s="94">
        <f t="shared" si="7"/>
        <v>-61.329347</v>
      </c>
      <c r="H398" s="100">
        <v>27.113598</v>
      </c>
      <c r="I398" s="100">
        <v>-79.027545</v>
      </c>
      <c r="J398" s="100">
        <v>0.8858</v>
      </c>
      <c r="K398" s="100">
        <v>-10.3012</v>
      </c>
      <c r="L398" s="72"/>
      <c r="M398" s="72"/>
      <c r="N398" s="73"/>
      <c r="P398" s="73"/>
      <c r="Q398" s="73"/>
      <c r="R398" s="73"/>
    </row>
    <row r="399" s="67" customFormat="1" ht="26" customHeight="1" spans="1:18">
      <c r="A399" s="95" t="s">
        <v>491</v>
      </c>
      <c r="B399" s="96" t="s">
        <v>147</v>
      </c>
      <c r="C399" s="96" t="s">
        <v>150</v>
      </c>
      <c r="D399" s="101"/>
      <c r="E399" s="98"/>
      <c r="F399" s="99" t="s">
        <v>151</v>
      </c>
      <c r="G399" s="94">
        <f t="shared" si="7"/>
        <v>-3385.9814018</v>
      </c>
      <c r="H399" s="100">
        <v>0</v>
      </c>
      <c r="I399" s="100">
        <v>-3405.9814018</v>
      </c>
      <c r="J399" s="100">
        <v>79</v>
      </c>
      <c r="K399" s="100">
        <v>-59</v>
      </c>
      <c r="L399" s="72"/>
      <c r="M399" s="72"/>
      <c r="N399" s="73"/>
      <c r="P399" s="73"/>
      <c r="Q399" s="73"/>
      <c r="R399" s="73"/>
    </row>
    <row r="400" s="67" customFormat="1" ht="26" customHeight="1" spans="1:18">
      <c r="A400" s="95" t="s">
        <v>491</v>
      </c>
      <c r="B400" s="96" t="s">
        <v>147</v>
      </c>
      <c r="C400" s="96" t="s">
        <v>161</v>
      </c>
      <c r="D400" s="101"/>
      <c r="E400" s="98"/>
      <c r="F400" s="99" t="s">
        <v>494</v>
      </c>
      <c r="G400" s="94">
        <f t="shared" si="7"/>
        <v>40.35824</v>
      </c>
      <c r="H400" s="100">
        <v>0</v>
      </c>
      <c r="I400" s="100">
        <v>-29.384752</v>
      </c>
      <c r="J400" s="100">
        <v>74.192992</v>
      </c>
      <c r="K400" s="100">
        <v>-4.45</v>
      </c>
      <c r="L400" s="72"/>
      <c r="M400" s="72"/>
      <c r="N400" s="73"/>
      <c r="P400" s="73"/>
      <c r="Q400" s="73"/>
      <c r="R400" s="73"/>
    </row>
    <row r="401" s="67" customFormat="1" ht="26" customHeight="1" spans="1:18">
      <c r="A401" s="95" t="s">
        <v>491</v>
      </c>
      <c r="B401" s="96" t="s">
        <v>147</v>
      </c>
      <c r="C401" s="96" t="s">
        <v>152</v>
      </c>
      <c r="D401" s="101"/>
      <c r="E401" s="98"/>
      <c r="F401" s="99" t="s">
        <v>495</v>
      </c>
      <c r="G401" s="94">
        <f t="shared" si="7"/>
        <v>-1030.288057</v>
      </c>
      <c r="H401" s="100">
        <v>0</v>
      </c>
      <c r="I401" s="100">
        <v>-1011.294637</v>
      </c>
      <c r="J401" s="100">
        <v>887.044889</v>
      </c>
      <c r="K401" s="100">
        <v>-906.038309</v>
      </c>
      <c r="L401" s="72"/>
      <c r="M401" s="72"/>
      <c r="N401" s="73"/>
      <c r="P401" s="73"/>
      <c r="Q401" s="73"/>
      <c r="R401" s="73"/>
    </row>
    <row r="402" s="67" customFormat="1" ht="26" customHeight="1" spans="1:18">
      <c r="A402" s="95" t="s">
        <v>491</v>
      </c>
      <c r="B402" s="96" t="s">
        <v>147</v>
      </c>
      <c r="C402" s="96" t="s">
        <v>177</v>
      </c>
      <c r="D402" s="101"/>
      <c r="E402" s="98"/>
      <c r="F402" s="99" t="s">
        <v>496</v>
      </c>
      <c r="G402" s="94">
        <f t="shared" si="7"/>
        <v>-19.1805</v>
      </c>
      <c r="H402" s="100">
        <v>0</v>
      </c>
      <c r="I402" s="100">
        <v>-29.1805</v>
      </c>
      <c r="J402" s="100">
        <v>10</v>
      </c>
      <c r="K402" s="100">
        <v>0</v>
      </c>
      <c r="L402" s="72"/>
      <c r="M402" s="72"/>
      <c r="N402" s="73"/>
      <c r="P402" s="73"/>
      <c r="Q402" s="73"/>
      <c r="R402" s="73"/>
    </row>
    <row r="403" s="67" customFormat="1" ht="26" customHeight="1" spans="1:18">
      <c r="A403" s="95" t="s">
        <v>491</v>
      </c>
      <c r="B403" s="96" t="s">
        <v>147</v>
      </c>
      <c r="C403" s="96" t="s">
        <v>156</v>
      </c>
      <c r="D403" s="101"/>
      <c r="E403" s="98"/>
      <c r="F403" s="99" t="s">
        <v>497</v>
      </c>
      <c r="G403" s="94">
        <f t="shared" si="7"/>
        <v>-622.666392999999</v>
      </c>
      <c r="H403" s="100">
        <v>948.09684</v>
      </c>
      <c r="I403" s="100">
        <v>-2797.053506</v>
      </c>
      <c r="J403" s="100">
        <v>7339.400273</v>
      </c>
      <c r="K403" s="100">
        <v>-6113.11</v>
      </c>
      <c r="L403" s="72"/>
      <c r="M403" s="72"/>
      <c r="N403" s="73"/>
      <c r="P403" s="73"/>
      <c r="Q403" s="73"/>
      <c r="R403" s="73"/>
    </row>
    <row r="404" s="67" customFormat="1" ht="26" customHeight="1" spans="1:18">
      <c r="A404" s="95" t="s">
        <v>491</v>
      </c>
      <c r="B404" s="96" t="s">
        <v>150</v>
      </c>
      <c r="C404" s="96"/>
      <c r="D404" s="101"/>
      <c r="E404" s="102" t="s">
        <v>498</v>
      </c>
      <c r="F404" s="99"/>
      <c r="G404" s="94">
        <f t="shared" si="7"/>
        <v>-611.056047</v>
      </c>
      <c r="H404" s="100">
        <v>0</v>
      </c>
      <c r="I404" s="100">
        <v>-597.366879</v>
      </c>
      <c r="J404" s="100">
        <v>0</v>
      </c>
      <c r="K404" s="100">
        <v>-13.689168</v>
      </c>
      <c r="L404" s="72"/>
      <c r="M404" s="72"/>
      <c r="N404" s="73"/>
      <c r="P404" s="73"/>
      <c r="Q404" s="73"/>
      <c r="R404" s="73"/>
    </row>
    <row r="405" s="67" customFormat="1" ht="26" customHeight="1" spans="1:18">
      <c r="A405" s="95" t="s">
        <v>491</v>
      </c>
      <c r="B405" s="96" t="s">
        <v>150</v>
      </c>
      <c r="C405" s="96" t="s">
        <v>147</v>
      </c>
      <c r="D405" s="101"/>
      <c r="E405" s="98"/>
      <c r="F405" s="99" t="s">
        <v>498</v>
      </c>
      <c r="G405" s="94">
        <f t="shared" si="7"/>
        <v>-611.056047</v>
      </c>
      <c r="H405" s="100">
        <v>0</v>
      </c>
      <c r="I405" s="100">
        <v>-597.366879</v>
      </c>
      <c r="J405" s="100">
        <v>0</v>
      </c>
      <c r="K405" s="100">
        <v>-13.689168</v>
      </c>
      <c r="L405" s="72"/>
      <c r="M405" s="72"/>
      <c r="N405" s="73"/>
      <c r="P405" s="73"/>
      <c r="Q405" s="73"/>
      <c r="R405" s="73"/>
    </row>
    <row r="406" s="67" customFormat="1" ht="26" customHeight="1" spans="1:18">
      <c r="A406" s="95" t="s">
        <v>491</v>
      </c>
      <c r="B406" s="96" t="s">
        <v>161</v>
      </c>
      <c r="C406" s="96"/>
      <c r="D406" s="101"/>
      <c r="E406" s="102" t="s">
        <v>499</v>
      </c>
      <c r="F406" s="99"/>
      <c r="G406" s="94">
        <f t="shared" si="7"/>
        <v>-8480.95132</v>
      </c>
      <c r="H406" s="100">
        <v>9.984</v>
      </c>
      <c r="I406" s="100">
        <v>-8654.404617</v>
      </c>
      <c r="J406" s="100">
        <v>163.469297</v>
      </c>
      <c r="K406" s="100">
        <v>0</v>
      </c>
      <c r="L406" s="72"/>
      <c r="M406" s="72"/>
      <c r="N406" s="73"/>
      <c r="P406" s="73"/>
      <c r="Q406" s="73"/>
      <c r="R406" s="73"/>
    </row>
    <row r="407" s="67" customFormat="1" ht="26" customHeight="1" spans="1:13">
      <c r="A407" s="95" t="s">
        <v>491</v>
      </c>
      <c r="B407" s="96" t="s">
        <v>161</v>
      </c>
      <c r="C407" s="96" t="s">
        <v>161</v>
      </c>
      <c r="D407" s="101"/>
      <c r="E407" s="98"/>
      <c r="F407" s="99" t="s">
        <v>500</v>
      </c>
      <c r="G407" s="94">
        <f t="shared" si="7"/>
        <v>-8000</v>
      </c>
      <c r="H407" s="100">
        <v>0</v>
      </c>
      <c r="I407" s="100">
        <v>-8000</v>
      </c>
      <c r="J407" s="100">
        <v>0</v>
      </c>
      <c r="K407" s="100">
        <v>0</v>
      </c>
      <c r="L407" s="72"/>
      <c r="M407" s="72"/>
    </row>
    <row r="408" s="67" customFormat="1" ht="26" customHeight="1" spans="1:18">
      <c r="A408" s="95" t="s">
        <v>491</v>
      </c>
      <c r="B408" s="96" t="s">
        <v>161</v>
      </c>
      <c r="C408" s="96" t="s">
        <v>156</v>
      </c>
      <c r="D408" s="101"/>
      <c r="E408" s="98"/>
      <c r="F408" s="99" t="s">
        <v>501</v>
      </c>
      <c r="G408" s="94">
        <f t="shared" si="7"/>
        <v>-480.95132</v>
      </c>
      <c r="H408" s="100">
        <v>9.984</v>
      </c>
      <c r="I408" s="100">
        <v>-654.404617</v>
      </c>
      <c r="J408" s="100">
        <v>163.469297</v>
      </c>
      <c r="K408" s="100">
        <v>0</v>
      </c>
      <c r="L408" s="72"/>
      <c r="M408" s="72"/>
      <c r="N408" s="73"/>
      <c r="P408" s="73"/>
      <c r="Q408" s="73"/>
      <c r="R408" s="73"/>
    </row>
    <row r="409" s="67" customFormat="1" ht="26" customHeight="1" spans="1:18">
      <c r="A409" s="95" t="s">
        <v>491</v>
      </c>
      <c r="B409" s="96" t="s">
        <v>170</v>
      </c>
      <c r="C409" s="96"/>
      <c r="D409" s="101"/>
      <c r="E409" s="102" t="s">
        <v>502</v>
      </c>
      <c r="F409" s="99"/>
      <c r="G409" s="94">
        <f t="shared" si="7"/>
        <v>-3317.6211552</v>
      </c>
      <c r="H409" s="100">
        <v>0</v>
      </c>
      <c r="I409" s="100">
        <v>-3469.2111552</v>
      </c>
      <c r="J409" s="100">
        <v>322</v>
      </c>
      <c r="K409" s="100">
        <v>-170.41</v>
      </c>
      <c r="L409" s="72"/>
      <c r="M409" s="72"/>
      <c r="N409" s="73"/>
      <c r="P409" s="73"/>
      <c r="Q409" s="73"/>
      <c r="R409" s="73"/>
    </row>
    <row r="410" s="67" customFormat="1" ht="26" customHeight="1" spans="1:18">
      <c r="A410" s="95" t="s">
        <v>491</v>
      </c>
      <c r="B410" s="96" t="s">
        <v>170</v>
      </c>
      <c r="C410" s="96" t="s">
        <v>147</v>
      </c>
      <c r="D410" s="101"/>
      <c r="E410" s="98"/>
      <c r="F410" s="99" t="s">
        <v>502</v>
      </c>
      <c r="G410" s="94">
        <f t="shared" si="7"/>
        <v>-3317.6211552</v>
      </c>
      <c r="H410" s="100">
        <v>0</v>
      </c>
      <c r="I410" s="100">
        <v>-3469.2111552</v>
      </c>
      <c r="J410" s="100">
        <v>322</v>
      </c>
      <c r="K410" s="100">
        <v>-170.41</v>
      </c>
      <c r="L410" s="72"/>
      <c r="M410" s="72"/>
      <c r="N410" s="73"/>
      <c r="P410" s="73"/>
      <c r="Q410" s="73"/>
      <c r="R410" s="73"/>
    </row>
    <row r="411" s="67" customFormat="1" ht="26" customHeight="1" spans="1:18">
      <c r="A411" s="95" t="s">
        <v>491</v>
      </c>
      <c r="B411" s="96" t="s">
        <v>177</v>
      </c>
      <c r="C411" s="96"/>
      <c r="D411" s="101"/>
      <c r="E411" s="102" t="s">
        <v>503</v>
      </c>
      <c r="F411" s="99"/>
      <c r="G411" s="94">
        <f t="shared" si="7"/>
        <v>-262.1809128</v>
      </c>
      <c r="H411" s="100">
        <v>0</v>
      </c>
      <c r="I411" s="100">
        <v>-262.1809128</v>
      </c>
      <c r="J411" s="100">
        <v>12</v>
      </c>
      <c r="K411" s="100">
        <v>-12</v>
      </c>
      <c r="L411" s="72"/>
      <c r="M411" s="72"/>
      <c r="N411" s="73"/>
      <c r="P411" s="73"/>
      <c r="Q411" s="73"/>
      <c r="R411" s="73"/>
    </row>
    <row r="412" s="67" customFormat="1" ht="26" customHeight="1" spans="1:18">
      <c r="A412" s="95" t="s">
        <v>491</v>
      </c>
      <c r="B412" s="96" t="s">
        <v>177</v>
      </c>
      <c r="C412" s="96" t="s">
        <v>147</v>
      </c>
      <c r="D412" s="101"/>
      <c r="E412" s="98"/>
      <c r="F412" s="99" t="s">
        <v>503</v>
      </c>
      <c r="G412" s="94">
        <f t="shared" si="7"/>
        <v>-262.1809128</v>
      </c>
      <c r="H412" s="100">
        <v>0</v>
      </c>
      <c r="I412" s="100">
        <v>-262.1809128</v>
      </c>
      <c r="J412" s="100">
        <v>12</v>
      </c>
      <c r="K412" s="100">
        <v>-12</v>
      </c>
      <c r="L412" s="72"/>
      <c r="M412" s="72"/>
      <c r="N412" s="73"/>
      <c r="P412" s="73"/>
      <c r="Q412" s="73"/>
      <c r="R412" s="73"/>
    </row>
    <row r="413" s="67" customFormat="1" ht="26" customHeight="1" spans="1:18">
      <c r="A413" s="95" t="s">
        <v>491</v>
      </c>
      <c r="B413" s="96" t="s">
        <v>156</v>
      </c>
      <c r="C413" s="96"/>
      <c r="D413" s="101"/>
      <c r="E413" s="102" t="s">
        <v>504</v>
      </c>
      <c r="F413" s="99"/>
      <c r="G413" s="94">
        <f t="shared" si="7"/>
        <v>-72.228</v>
      </c>
      <c r="H413" s="100">
        <v>0</v>
      </c>
      <c r="I413" s="100">
        <v>-60.068</v>
      </c>
      <c r="J413" s="100">
        <v>0</v>
      </c>
      <c r="K413" s="100">
        <v>-12.16</v>
      </c>
      <c r="L413" s="72"/>
      <c r="M413" s="72"/>
      <c r="N413" s="73"/>
      <c r="P413" s="73"/>
      <c r="Q413" s="73"/>
      <c r="R413" s="73"/>
    </row>
    <row r="414" s="67" customFormat="1" ht="26" customHeight="1" spans="1:18">
      <c r="A414" s="95" t="s">
        <v>491</v>
      </c>
      <c r="B414" s="96" t="s">
        <v>156</v>
      </c>
      <c r="C414" s="96" t="s">
        <v>156</v>
      </c>
      <c r="D414" s="101"/>
      <c r="E414" s="98"/>
      <c r="F414" s="99" t="s">
        <v>504</v>
      </c>
      <c r="G414" s="94">
        <f t="shared" si="7"/>
        <v>-72.228</v>
      </c>
      <c r="H414" s="100">
        <v>0</v>
      </c>
      <c r="I414" s="100">
        <v>-60.068</v>
      </c>
      <c r="J414" s="100">
        <v>0</v>
      </c>
      <c r="K414" s="100">
        <v>-12.16</v>
      </c>
      <c r="L414" s="72"/>
      <c r="M414" s="72"/>
      <c r="N414" s="73"/>
      <c r="P414" s="73"/>
      <c r="Q414" s="73"/>
      <c r="R414" s="73"/>
    </row>
    <row r="415" s="67" customFormat="1" ht="26" customHeight="1" spans="1:18">
      <c r="A415" s="95" t="s">
        <v>505</v>
      </c>
      <c r="B415" s="96"/>
      <c r="C415" s="96"/>
      <c r="D415" s="97" t="s">
        <v>506</v>
      </c>
      <c r="E415" s="98"/>
      <c r="F415" s="99"/>
      <c r="G415" s="94">
        <f t="shared" si="7"/>
        <v>5378.740015</v>
      </c>
      <c r="H415" s="100">
        <v>9633.9566274</v>
      </c>
      <c r="I415" s="100">
        <v>-4972.4364344</v>
      </c>
      <c r="J415" s="100">
        <v>11886.857625</v>
      </c>
      <c r="K415" s="100">
        <v>-11169.637803</v>
      </c>
      <c r="L415" s="72"/>
      <c r="M415" s="72"/>
      <c r="N415" s="73"/>
      <c r="P415" s="73"/>
      <c r="Q415" s="73"/>
      <c r="R415" s="73"/>
    </row>
    <row r="416" s="67" customFormat="1" ht="26" customHeight="1" spans="1:18">
      <c r="A416" s="95" t="s">
        <v>505</v>
      </c>
      <c r="B416" s="96" t="s">
        <v>147</v>
      </c>
      <c r="C416" s="96"/>
      <c r="D416" s="101"/>
      <c r="E416" s="102" t="s">
        <v>507</v>
      </c>
      <c r="F416" s="99"/>
      <c r="G416" s="94">
        <f t="shared" si="7"/>
        <v>560.656015600001</v>
      </c>
      <c r="H416" s="100">
        <v>884.77471</v>
      </c>
      <c r="I416" s="100">
        <v>-1115.1036644</v>
      </c>
      <c r="J416" s="100">
        <v>6915.384026</v>
      </c>
      <c r="K416" s="100">
        <v>-6124.399056</v>
      </c>
      <c r="L416" s="72"/>
      <c r="M416" s="72"/>
      <c r="N416" s="73"/>
      <c r="P416" s="73"/>
      <c r="Q416" s="73"/>
      <c r="R416" s="73"/>
    </row>
    <row r="417" s="67" customFormat="1" ht="26" customHeight="1" spans="1:18">
      <c r="A417" s="95" t="s">
        <v>505</v>
      </c>
      <c r="B417" s="96" t="s">
        <v>147</v>
      </c>
      <c r="C417" s="96" t="s">
        <v>147</v>
      </c>
      <c r="D417" s="101"/>
      <c r="E417" s="98"/>
      <c r="F417" s="99" t="s">
        <v>149</v>
      </c>
      <c r="G417" s="94">
        <f t="shared" si="7"/>
        <v>-50.366868</v>
      </c>
      <c r="H417" s="100">
        <v>0</v>
      </c>
      <c r="I417" s="100">
        <v>-68.443068</v>
      </c>
      <c r="J417" s="100">
        <v>18.0762</v>
      </c>
      <c r="K417" s="100">
        <v>0</v>
      </c>
      <c r="L417" s="72"/>
      <c r="M417" s="72"/>
      <c r="N417" s="73"/>
      <c r="P417" s="73"/>
      <c r="Q417" s="73"/>
      <c r="R417" s="73"/>
    </row>
    <row r="418" s="67" customFormat="1" ht="26" customHeight="1" spans="1:18">
      <c r="A418" s="95" t="s">
        <v>505</v>
      </c>
      <c r="B418" s="96" t="s">
        <v>147</v>
      </c>
      <c r="C418" s="96" t="s">
        <v>150</v>
      </c>
      <c r="D418" s="101"/>
      <c r="E418" s="98"/>
      <c r="F418" s="99" t="s">
        <v>151</v>
      </c>
      <c r="G418" s="94">
        <f t="shared" si="7"/>
        <v>-5.4276</v>
      </c>
      <c r="H418" s="100">
        <v>0</v>
      </c>
      <c r="I418" s="100">
        <v>-35.646</v>
      </c>
      <c r="J418" s="100">
        <v>30.2184</v>
      </c>
      <c r="K418" s="100">
        <v>0</v>
      </c>
      <c r="L418" s="72"/>
      <c r="M418" s="72"/>
      <c r="N418" s="73"/>
      <c r="P418" s="73"/>
      <c r="Q418" s="73"/>
      <c r="R418" s="73"/>
    </row>
    <row r="419" s="67" customFormat="1" ht="26" customHeight="1" spans="1:18">
      <c r="A419" s="95" t="s">
        <v>505</v>
      </c>
      <c r="B419" s="96" t="s">
        <v>147</v>
      </c>
      <c r="C419" s="96" t="s">
        <v>152</v>
      </c>
      <c r="D419" s="101"/>
      <c r="E419" s="98"/>
      <c r="F419" s="99" t="s">
        <v>164</v>
      </c>
      <c r="G419" s="94">
        <f t="shared" si="7"/>
        <v>17.975827</v>
      </c>
      <c r="H419" s="100">
        <v>0</v>
      </c>
      <c r="I419" s="100">
        <v>-8.29725</v>
      </c>
      <c r="J419" s="100">
        <v>29.983077</v>
      </c>
      <c r="K419" s="100">
        <v>-3.71</v>
      </c>
      <c r="L419" s="72"/>
      <c r="M419" s="72"/>
      <c r="N419" s="73"/>
      <c r="P419" s="73"/>
      <c r="Q419" s="73"/>
      <c r="R419" s="73"/>
    </row>
    <row r="420" s="67" customFormat="1" ht="26" customHeight="1" spans="1:18">
      <c r="A420" s="95" t="s">
        <v>505</v>
      </c>
      <c r="B420" s="96" t="s">
        <v>147</v>
      </c>
      <c r="C420" s="96" t="s">
        <v>177</v>
      </c>
      <c r="D420" s="101"/>
      <c r="E420" s="98"/>
      <c r="F420" s="99" t="s">
        <v>508</v>
      </c>
      <c r="G420" s="94">
        <f t="shared" si="7"/>
        <v>-120.02</v>
      </c>
      <c r="H420" s="100">
        <v>0</v>
      </c>
      <c r="I420" s="100">
        <v>-120.02</v>
      </c>
      <c r="J420" s="100">
        <v>0</v>
      </c>
      <c r="K420" s="100">
        <v>0</v>
      </c>
      <c r="L420" s="72"/>
      <c r="M420" s="72"/>
      <c r="N420" s="73"/>
      <c r="P420" s="73"/>
      <c r="Q420" s="73"/>
      <c r="R420" s="73"/>
    </row>
    <row r="421" s="67" customFormat="1" ht="26" customHeight="1" spans="1:18">
      <c r="A421" s="95" t="s">
        <v>505</v>
      </c>
      <c r="B421" s="96" t="s">
        <v>147</v>
      </c>
      <c r="C421" s="96" t="s">
        <v>154</v>
      </c>
      <c r="D421" s="101"/>
      <c r="E421" s="98"/>
      <c r="F421" s="99" t="s">
        <v>509</v>
      </c>
      <c r="G421" s="94">
        <f t="shared" si="7"/>
        <v>-166.475</v>
      </c>
      <c r="H421" s="100">
        <v>0</v>
      </c>
      <c r="I421" s="100">
        <v>-166.475</v>
      </c>
      <c r="J421" s="100">
        <v>0.6</v>
      </c>
      <c r="K421" s="100">
        <v>-0.6</v>
      </c>
      <c r="L421" s="72"/>
      <c r="M421" s="72"/>
      <c r="N421" s="73"/>
      <c r="P421" s="73"/>
      <c r="Q421" s="73"/>
      <c r="R421" s="73"/>
    </row>
    <row r="422" s="67" customFormat="1" ht="26" customHeight="1" spans="1:18">
      <c r="A422" s="95" t="s">
        <v>505</v>
      </c>
      <c r="B422" s="96" t="s">
        <v>147</v>
      </c>
      <c r="C422" s="96" t="s">
        <v>185</v>
      </c>
      <c r="D422" s="101"/>
      <c r="E422" s="98"/>
      <c r="F422" s="99" t="s">
        <v>510</v>
      </c>
      <c r="G422" s="94">
        <f t="shared" si="7"/>
        <v>-95.209941</v>
      </c>
      <c r="H422" s="100">
        <v>0</v>
      </c>
      <c r="I422" s="100">
        <v>-95.209941</v>
      </c>
      <c r="J422" s="100">
        <v>305.499528</v>
      </c>
      <c r="K422" s="100">
        <v>-305.499528</v>
      </c>
      <c r="L422" s="72"/>
      <c r="M422" s="72"/>
      <c r="N422" s="73"/>
      <c r="P422" s="73"/>
      <c r="Q422" s="73"/>
      <c r="R422" s="73"/>
    </row>
    <row r="423" s="67" customFormat="1" ht="26" customHeight="1" spans="1:18">
      <c r="A423" s="95" t="s">
        <v>505</v>
      </c>
      <c r="B423" s="96" t="s">
        <v>147</v>
      </c>
      <c r="C423" s="96" t="s">
        <v>281</v>
      </c>
      <c r="D423" s="101"/>
      <c r="E423" s="98"/>
      <c r="F423" s="99" t="s">
        <v>511</v>
      </c>
      <c r="G423" s="94">
        <f t="shared" si="7"/>
        <v>0</v>
      </c>
      <c r="H423" s="100">
        <v>0</v>
      </c>
      <c r="I423" s="100">
        <v>0</v>
      </c>
      <c r="J423" s="100">
        <v>0</v>
      </c>
      <c r="K423" s="100">
        <v>0</v>
      </c>
      <c r="L423" s="72"/>
      <c r="M423" s="72"/>
      <c r="N423" s="73"/>
      <c r="P423" s="73"/>
      <c r="Q423" s="73"/>
      <c r="R423" s="73"/>
    </row>
    <row r="424" s="67" customFormat="1" ht="26" customHeight="1" spans="1:18">
      <c r="A424" s="95" t="s">
        <v>505</v>
      </c>
      <c r="B424" s="96" t="s">
        <v>147</v>
      </c>
      <c r="C424" s="96" t="s">
        <v>265</v>
      </c>
      <c r="D424" s="101"/>
      <c r="E424" s="98"/>
      <c r="F424" s="99" t="s">
        <v>512</v>
      </c>
      <c r="G424" s="94">
        <f t="shared" si="7"/>
        <v>-0.99704</v>
      </c>
      <c r="H424" s="100">
        <v>0</v>
      </c>
      <c r="I424" s="100">
        <v>-0.99704</v>
      </c>
      <c r="J424" s="100">
        <v>0</v>
      </c>
      <c r="K424" s="100">
        <v>0</v>
      </c>
      <c r="L424" s="72"/>
      <c r="M424" s="72"/>
      <c r="N424" s="73"/>
      <c r="P424" s="73"/>
      <c r="Q424" s="73"/>
      <c r="R424" s="73"/>
    </row>
    <row r="425" s="67" customFormat="1" ht="26" customHeight="1" spans="1:18">
      <c r="A425" s="95" t="s">
        <v>505</v>
      </c>
      <c r="B425" s="96" t="s">
        <v>147</v>
      </c>
      <c r="C425" s="96" t="s">
        <v>266</v>
      </c>
      <c r="D425" s="101"/>
      <c r="E425" s="98"/>
      <c r="F425" s="99" t="s">
        <v>513</v>
      </c>
      <c r="G425" s="94">
        <f t="shared" si="7"/>
        <v>0</v>
      </c>
      <c r="H425" s="100">
        <v>0</v>
      </c>
      <c r="I425" s="100">
        <v>0</v>
      </c>
      <c r="J425" s="100">
        <v>0</v>
      </c>
      <c r="K425" s="100">
        <v>0</v>
      </c>
      <c r="L425" s="72"/>
      <c r="M425" s="72"/>
      <c r="N425" s="73"/>
      <c r="P425" s="73"/>
      <c r="Q425" s="73"/>
      <c r="R425" s="73"/>
    </row>
    <row r="426" s="67" customFormat="1" ht="26" customHeight="1" spans="1:18">
      <c r="A426" s="95" t="s">
        <v>505</v>
      </c>
      <c r="B426" s="96" t="s">
        <v>147</v>
      </c>
      <c r="C426" s="96" t="s">
        <v>514</v>
      </c>
      <c r="D426" s="101"/>
      <c r="E426" s="98"/>
      <c r="F426" s="99" t="s">
        <v>515</v>
      </c>
      <c r="G426" s="94">
        <f t="shared" si="7"/>
        <v>-10.95</v>
      </c>
      <c r="H426" s="100">
        <v>0</v>
      </c>
      <c r="I426" s="100">
        <v>-10.95</v>
      </c>
      <c r="J426" s="100">
        <v>0</v>
      </c>
      <c r="K426" s="100">
        <v>0</v>
      </c>
      <c r="L426" s="72"/>
      <c r="M426" s="72"/>
      <c r="N426" s="73"/>
      <c r="P426" s="73"/>
      <c r="Q426" s="73"/>
      <c r="R426" s="73"/>
    </row>
    <row r="427" s="67" customFormat="1" ht="26" customHeight="1" spans="1:18">
      <c r="A427" s="95" t="s">
        <v>505</v>
      </c>
      <c r="B427" s="96" t="s">
        <v>147</v>
      </c>
      <c r="C427" s="96" t="s">
        <v>516</v>
      </c>
      <c r="D427" s="101"/>
      <c r="E427" s="98"/>
      <c r="F427" s="99" t="s">
        <v>517</v>
      </c>
      <c r="G427" s="94">
        <f t="shared" si="7"/>
        <v>-51.2</v>
      </c>
      <c r="H427" s="100">
        <v>0</v>
      </c>
      <c r="I427" s="100">
        <v>-51.2</v>
      </c>
      <c r="J427" s="100">
        <v>19.2</v>
      </c>
      <c r="K427" s="100">
        <v>-19.2</v>
      </c>
      <c r="L427" s="72"/>
      <c r="M427" s="72"/>
      <c r="N427" s="73"/>
      <c r="P427" s="73"/>
      <c r="Q427" s="73"/>
      <c r="R427" s="73"/>
    </row>
    <row r="428" s="67" customFormat="1" ht="26" customHeight="1" spans="1:18">
      <c r="A428" s="95" t="s">
        <v>505</v>
      </c>
      <c r="B428" s="96" t="s">
        <v>147</v>
      </c>
      <c r="C428" s="96" t="s">
        <v>518</v>
      </c>
      <c r="D428" s="101"/>
      <c r="E428" s="98"/>
      <c r="F428" s="99" t="s">
        <v>519</v>
      </c>
      <c r="G428" s="94">
        <f t="shared" si="7"/>
        <v>1286.204766</v>
      </c>
      <c r="H428" s="100">
        <v>625.006625</v>
      </c>
      <c r="I428" s="100">
        <v>0</v>
      </c>
      <c r="J428" s="100">
        <v>4376.880521</v>
      </c>
      <c r="K428" s="100">
        <v>-3715.68238</v>
      </c>
      <c r="L428" s="72"/>
      <c r="M428" s="72"/>
      <c r="N428" s="73"/>
      <c r="P428" s="73"/>
      <c r="Q428" s="73"/>
      <c r="R428" s="73"/>
    </row>
    <row r="429" s="67" customFormat="1" ht="26" customHeight="1" spans="1:18">
      <c r="A429" s="95" t="s">
        <v>505</v>
      </c>
      <c r="B429" s="96" t="s">
        <v>147</v>
      </c>
      <c r="C429" s="96" t="s">
        <v>156</v>
      </c>
      <c r="D429" s="101"/>
      <c r="E429" s="98"/>
      <c r="F429" s="99" t="s">
        <v>520</v>
      </c>
      <c r="G429" s="94">
        <f t="shared" si="7"/>
        <v>-242.8781284</v>
      </c>
      <c r="H429" s="100">
        <v>259.768085</v>
      </c>
      <c r="I429" s="100">
        <v>-557.8653654</v>
      </c>
      <c r="J429" s="100">
        <v>2134.9263</v>
      </c>
      <c r="K429" s="100">
        <v>-2079.707148</v>
      </c>
      <c r="L429" s="72"/>
      <c r="M429" s="72"/>
      <c r="N429" s="73"/>
      <c r="P429" s="73"/>
      <c r="Q429" s="73"/>
      <c r="R429" s="73"/>
    </row>
    <row r="430" s="67" customFormat="1" ht="26" customHeight="1" spans="1:18">
      <c r="A430" s="95" t="s">
        <v>505</v>
      </c>
      <c r="B430" s="96" t="s">
        <v>150</v>
      </c>
      <c r="C430" s="96"/>
      <c r="D430" s="101"/>
      <c r="E430" s="102" t="s">
        <v>521</v>
      </c>
      <c r="F430" s="99"/>
      <c r="G430" s="94">
        <f t="shared" si="7"/>
        <v>-819.3146776</v>
      </c>
      <c r="H430" s="100">
        <v>49.1819174</v>
      </c>
      <c r="I430" s="100">
        <v>-830.996595</v>
      </c>
      <c r="J430" s="100">
        <v>82.442695</v>
      </c>
      <c r="K430" s="100">
        <v>-119.942695</v>
      </c>
      <c r="L430" s="72"/>
      <c r="M430" s="72"/>
      <c r="N430" s="73"/>
      <c r="P430" s="73"/>
      <c r="Q430" s="73"/>
      <c r="R430" s="73"/>
    </row>
    <row r="431" s="67" customFormat="1" ht="26" customHeight="1" spans="1:18">
      <c r="A431" s="95" t="s">
        <v>505</v>
      </c>
      <c r="B431" s="96" t="s">
        <v>150</v>
      </c>
      <c r="C431" s="96" t="s">
        <v>150</v>
      </c>
      <c r="D431" s="101"/>
      <c r="E431" s="98"/>
      <c r="F431" s="99" t="s">
        <v>151</v>
      </c>
      <c r="G431" s="94">
        <f t="shared" si="7"/>
        <v>17.24</v>
      </c>
      <c r="H431" s="100">
        <v>18</v>
      </c>
      <c r="I431" s="100">
        <v>-0.76</v>
      </c>
      <c r="J431" s="100">
        <v>0</v>
      </c>
      <c r="K431" s="100">
        <v>0</v>
      </c>
      <c r="L431" s="72"/>
      <c r="M431" s="72"/>
      <c r="N431" s="73"/>
      <c r="P431" s="73"/>
      <c r="Q431" s="73"/>
      <c r="R431" s="73"/>
    </row>
    <row r="432" s="67" customFormat="1" ht="26" customHeight="1" spans="1:18">
      <c r="A432" s="95" t="s">
        <v>505</v>
      </c>
      <c r="B432" s="96" t="s">
        <v>150</v>
      </c>
      <c r="C432" s="96" t="s">
        <v>152</v>
      </c>
      <c r="D432" s="101"/>
      <c r="E432" s="98"/>
      <c r="F432" s="99" t="s">
        <v>522</v>
      </c>
      <c r="G432" s="94">
        <f t="shared" si="7"/>
        <v>27.4286674</v>
      </c>
      <c r="H432" s="100">
        <v>31.1819174</v>
      </c>
      <c r="I432" s="100">
        <v>-3.75325</v>
      </c>
      <c r="J432" s="100">
        <v>0</v>
      </c>
      <c r="K432" s="100">
        <v>0</v>
      </c>
      <c r="L432" s="72"/>
      <c r="M432" s="72"/>
      <c r="N432" s="73"/>
      <c r="P432" s="73"/>
      <c r="Q432" s="73"/>
      <c r="R432" s="73"/>
    </row>
    <row r="433" s="67" customFormat="1" ht="26" customHeight="1" spans="1:18">
      <c r="A433" s="95" t="s">
        <v>505</v>
      </c>
      <c r="B433" s="96" t="s">
        <v>150</v>
      </c>
      <c r="C433" s="96" t="s">
        <v>170</v>
      </c>
      <c r="D433" s="101"/>
      <c r="E433" s="98"/>
      <c r="F433" s="99" t="s">
        <v>523</v>
      </c>
      <c r="G433" s="94">
        <f t="shared" si="7"/>
        <v>6.36</v>
      </c>
      <c r="H433" s="100">
        <v>0</v>
      </c>
      <c r="I433" s="100">
        <v>0</v>
      </c>
      <c r="J433" s="100">
        <v>6.36</v>
      </c>
      <c r="K433" s="100">
        <v>0</v>
      </c>
      <c r="L433" s="72"/>
      <c r="M433" s="72"/>
      <c r="N433" s="73"/>
      <c r="P433" s="73"/>
      <c r="Q433" s="73"/>
      <c r="R433" s="73"/>
    </row>
    <row r="434" s="67" customFormat="1" ht="26" customHeight="1" spans="1:18">
      <c r="A434" s="95" t="s">
        <v>505</v>
      </c>
      <c r="B434" s="96" t="s">
        <v>150</v>
      </c>
      <c r="C434" s="96" t="s">
        <v>173</v>
      </c>
      <c r="D434" s="101"/>
      <c r="E434" s="98"/>
      <c r="F434" s="99" t="s">
        <v>524</v>
      </c>
      <c r="G434" s="94">
        <f t="shared" si="7"/>
        <v>-396.110727</v>
      </c>
      <c r="H434" s="100">
        <v>0</v>
      </c>
      <c r="I434" s="100">
        <v>-276.168032</v>
      </c>
      <c r="J434" s="100">
        <v>0</v>
      </c>
      <c r="K434" s="100">
        <v>-119.942695</v>
      </c>
      <c r="L434" s="72"/>
      <c r="M434" s="72"/>
      <c r="N434" s="73"/>
      <c r="P434" s="73"/>
      <c r="Q434" s="73"/>
      <c r="R434" s="73"/>
    </row>
    <row r="435" s="67" customFormat="1" ht="26" customHeight="1" spans="1:18">
      <c r="A435" s="95" t="s">
        <v>505</v>
      </c>
      <c r="B435" s="96" t="s">
        <v>150</v>
      </c>
      <c r="C435" s="96" t="s">
        <v>185</v>
      </c>
      <c r="D435" s="101"/>
      <c r="E435" s="102"/>
      <c r="F435" s="99" t="s">
        <v>525</v>
      </c>
      <c r="G435" s="94">
        <f t="shared" si="7"/>
        <v>76.082695</v>
      </c>
      <c r="H435" s="100">
        <v>0</v>
      </c>
      <c r="I435" s="100">
        <v>0</v>
      </c>
      <c r="J435" s="100">
        <v>76.082695</v>
      </c>
      <c r="K435" s="100">
        <v>0</v>
      </c>
      <c r="L435" s="72"/>
      <c r="M435" s="72"/>
      <c r="N435" s="73"/>
      <c r="P435" s="73"/>
      <c r="Q435" s="73"/>
      <c r="R435" s="73"/>
    </row>
    <row r="436" s="67" customFormat="1" ht="26" customHeight="1" spans="1:18">
      <c r="A436" s="95" t="s">
        <v>505</v>
      </c>
      <c r="B436" s="96" t="s">
        <v>150</v>
      </c>
      <c r="C436" s="96" t="s">
        <v>229</v>
      </c>
      <c r="D436" s="101"/>
      <c r="E436" s="98"/>
      <c r="F436" s="99" t="s">
        <v>526</v>
      </c>
      <c r="G436" s="94">
        <f t="shared" si="7"/>
        <v>-3.014814</v>
      </c>
      <c r="H436" s="100">
        <v>0</v>
      </c>
      <c r="I436" s="100">
        <v>-3.014814</v>
      </c>
      <c r="J436" s="100">
        <v>0</v>
      </c>
      <c r="K436" s="100">
        <v>0</v>
      </c>
      <c r="L436" s="72"/>
      <c r="M436" s="72"/>
      <c r="N436" s="73"/>
      <c r="P436" s="73"/>
      <c r="Q436" s="73"/>
      <c r="R436" s="73"/>
    </row>
    <row r="437" s="67" customFormat="1" ht="26" customHeight="1" spans="1:18">
      <c r="A437" s="95" t="s">
        <v>505</v>
      </c>
      <c r="B437" s="96" t="s">
        <v>150</v>
      </c>
      <c r="C437" s="96" t="s">
        <v>156</v>
      </c>
      <c r="D437" s="101"/>
      <c r="E437" s="98"/>
      <c r="F437" s="99" t="s">
        <v>527</v>
      </c>
      <c r="G437" s="94">
        <f t="shared" si="7"/>
        <v>-547.300499</v>
      </c>
      <c r="H437" s="100">
        <v>0</v>
      </c>
      <c r="I437" s="100">
        <v>-547.300499</v>
      </c>
      <c r="J437" s="100">
        <v>0</v>
      </c>
      <c r="K437" s="100">
        <v>0</v>
      </c>
      <c r="L437" s="72"/>
      <c r="M437" s="72"/>
      <c r="N437" s="73"/>
      <c r="P437" s="73"/>
      <c r="Q437" s="73"/>
      <c r="R437" s="73"/>
    </row>
    <row r="438" s="67" customFormat="1" ht="26" customHeight="1" spans="1:18">
      <c r="A438" s="95" t="s">
        <v>505</v>
      </c>
      <c r="B438" s="96" t="s">
        <v>161</v>
      </c>
      <c r="C438" s="96"/>
      <c r="D438" s="101"/>
      <c r="E438" s="98" t="s">
        <v>528</v>
      </c>
      <c r="F438" s="99"/>
      <c r="G438" s="94">
        <f t="shared" si="7"/>
        <v>-2584.438055</v>
      </c>
      <c r="H438" s="100">
        <v>0</v>
      </c>
      <c r="I438" s="100">
        <v>-2613.972907</v>
      </c>
      <c r="J438" s="100">
        <v>71.534852</v>
      </c>
      <c r="K438" s="100">
        <v>-42</v>
      </c>
      <c r="L438" s="72"/>
      <c r="M438" s="72"/>
      <c r="N438" s="73"/>
      <c r="P438" s="73"/>
      <c r="Q438" s="73"/>
      <c r="R438" s="73"/>
    </row>
    <row r="439" s="67" customFormat="1" ht="26" customHeight="1" spans="1:13">
      <c r="A439" s="95" t="s">
        <v>505</v>
      </c>
      <c r="B439" s="96" t="s">
        <v>161</v>
      </c>
      <c r="C439" s="96" t="s">
        <v>147</v>
      </c>
      <c r="D439" s="101"/>
      <c r="E439" s="98"/>
      <c r="F439" s="99" t="s">
        <v>149</v>
      </c>
      <c r="G439" s="94">
        <f t="shared" si="7"/>
        <v>0</v>
      </c>
      <c r="H439" s="100">
        <v>0</v>
      </c>
      <c r="I439" s="100">
        <v>0</v>
      </c>
      <c r="J439" s="100">
        <v>0</v>
      </c>
      <c r="K439" s="100">
        <v>0</v>
      </c>
      <c r="L439" s="72"/>
      <c r="M439" s="72"/>
    </row>
    <row r="440" s="67" customFormat="1" ht="26" customHeight="1" spans="1:18">
      <c r="A440" s="95" t="s">
        <v>505</v>
      </c>
      <c r="B440" s="96" t="s">
        <v>161</v>
      </c>
      <c r="C440" s="96" t="s">
        <v>152</v>
      </c>
      <c r="D440" s="101"/>
      <c r="E440" s="98"/>
      <c r="F440" s="99" t="s">
        <v>529</v>
      </c>
      <c r="G440" s="94">
        <f t="shared" si="7"/>
        <v>-2400</v>
      </c>
      <c r="H440" s="100">
        <v>0</v>
      </c>
      <c r="I440" s="100">
        <v>-2400</v>
      </c>
      <c r="J440" s="100">
        <v>0</v>
      </c>
      <c r="K440" s="100">
        <v>0</v>
      </c>
      <c r="L440" s="72"/>
      <c r="M440" s="72"/>
      <c r="N440" s="73"/>
      <c r="P440" s="73"/>
      <c r="Q440" s="73"/>
      <c r="R440" s="73"/>
    </row>
    <row r="441" s="67" customFormat="1" ht="26" customHeight="1" spans="1:18">
      <c r="A441" s="95" t="s">
        <v>505</v>
      </c>
      <c r="B441" s="96" t="s">
        <v>161</v>
      </c>
      <c r="C441" s="96" t="s">
        <v>177</v>
      </c>
      <c r="D441" s="101"/>
      <c r="E441" s="102"/>
      <c r="F441" s="99" t="s">
        <v>530</v>
      </c>
      <c r="G441" s="94">
        <f t="shared" si="7"/>
        <v>-109.792</v>
      </c>
      <c r="H441" s="100">
        <v>0</v>
      </c>
      <c r="I441" s="100">
        <v>-109.792</v>
      </c>
      <c r="J441" s="100">
        <v>0</v>
      </c>
      <c r="K441" s="100">
        <v>0</v>
      </c>
      <c r="L441" s="72"/>
      <c r="M441" s="72"/>
      <c r="N441" s="73"/>
      <c r="P441" s="73"/>
      <c r="Q441" s="73"/>
      <c r="R441" s="73"/>
    </row>
    <row r="442" s="67" customFormat="1" ht="26" customHeight="1" spans="1:18">
      <c r="A442" s="95" t="s">
        <v>505</v>
      </c>
      <c r="B442" s="96" t="s">
        <v>161</v>
      </c>
      <c r="C442" s="96" t="s">
        <v>196</v>
      </c>
      <c r="D442" s="101"/>
      <c r="E442" s="98"/>
      <c r="F442" s="99" t="s">
        <v>531</v>
      </c>
      <c r="G442" s="94">
        <f t="shared" si="7"/>
        <v>-10.189708</v>
      </c>
      <c r="H442" s="100">
        <v>0</v>
      </c>
      <c r="I442" s="100">
        <v>-10.189708</v>
      </c>
      <c r="J442" s="100">
        <v>42</v>
      </c>
      <c r="K442" s="100">
        <v>-42</v>
      </c>
      <c r="L442" s="72"/>
      <c r="M442" s="72"/>
      <c r="N442" s="73"/>
      <c r="P442" s="73"/>
      <c r="Q442" s="73"/>
      <c r="R442" s="73"/>
    </row>
    <row r="443" s="67" customFormat="1" ht="26" customHeight="1" spans="1:18">
      <c r="A443" s="95" t="s">
        <v>505</v>
      </c>
      <c r="B443" s="96" t="s">
        <v>161</v>
      </c>
      <c r="C443" s="96" t="s">
        <v>229</v>
      </c>
      <c r="D443" s="101"/>
      <c r="E443" s="98"/>
      <c r="F443" s="99" t="s">
        <v>532</v>
      </c>
      <c r="G443" s="94">
        <f t="shared" si="7"/>
        <v>0</v>
      </c>
      <c r="H443" s="100">
        <v>0</v>
      </c>
      <c r="I443" s="100">
        <v>0</v>
      </c>
      <c r="J443" s="100">
        <v>0</v>
      </c>
      <c r="K443" s="100">
        <v>0</v>
      </c>
      <c r="L443" s="72"/>
      <c r="M443" s="72"/>
      <c r="N443" s="73"/>
      <c r="P443" s="73"/>
      <c r="Q443" s="73"/>
      <c r="R443" s="73"/>
    </row>
    <row r="444" s="67" customFormat="1" ht="26" customHeight="1" spans="1:18">
      <c r="A444" s="95" t="s">
        <v>505</v>
      </c>
      <c r="B444" s="96" t="s">
        <v>161</v>
      </c>
      <c r="C444" s="96" t="s">
        <v>156</v>
      </c>
      <c r="D444" s="101"/>
      <c r="E444" s="98"/>
      <c r="F444" s="99" t="s">
        <v>533</v>
      </c>
      <c r="G444" s="94">
        <f t="shared" si="7"/>
        <v>-64.456347</v>
      </c>
      <c r="H444" s="100">
        <v>0</v>
      </c>
      <c r="I444" s="100">
        <v>-93.991199</v>
      </c>
      <c r="J444" s="100">
        <v>29.534852</v>
      </c>
      <c r="K444" s="100">
        <v>0</v>
      </c>
      <c r="L444" s="72"/>
      <c r="M444" s="72"/>
      <c r="N444" s="73"/>
      <c r="P444" s="73"/>
      <c r="Q444" s="73"/>
      <c r="R444" s="73"/>
    </row>
    <row r="445" s="67" customFormat="1" ht="26" customHeight="1" spans="1:18">
      <c r="A445" s="95" t="s">
        <v>505</v>
      </c>
      <c r="B445" s="96" t="s">
        <v>170</v>
      </c>
      <c r="C445" s="96"/>
      <c r="D445" s="101"/>
      <c r="E445" s="102" t="s">
        <v>534</v>
      </c>
      <c r="F445" s="99"/>
      <c r="G445" s="94">
        <f t="shared" si="7"/>
        <v>8412.85</v>
      </c>
      <c r="H445" s="100">
        <v>8700</v>
      </c>
      <c r="I445" s="100">
        <v>-221.35</v>
      </c>
      <c r="J445" s="100">
        <v>290</v>
      </c>
      <c r="K445" s="100">
        <v>-355.8</v>
      </c>
      <c r="L445" s="72"/>
      <c r="M445" s="72"/>
      <c r="N445" s="73"/>
      <c r="P445" s="73"/>
      <c r="Q445" s="73"/>
      <c r="R445" s="73"/>
    </row>
    <row r="446" s="67" customFormat="1" ht="26" customHeight="1" spans="1:13">
      <c r="A446" s="95" t="s">
        <v>505</v>
      </c>
      <c r="B446" s="96" t="s">
        <v>170</v>
      </c>
      <c r="C446" s="96" t="s">
        <v>156</v>
      </c>
      <c r="D446" s="101"/>
      <c r="E446" s="98"/>
      <c r="F446" s="99" t="s">
        <v>535</v>
      </c>
      <c r="G446" s="94">
        <f t="shared" si="7"/>
        <v>8412.85</v>
      </c>
      <c r="H446" s="100">
        <v>8700</v>
      </c>
      <c r="I446" s="100">
        <v>-221.35</v>
      </c>
      <c r="J446" s="100">
        <v>290</v>
      </c>
      <c r="K446" s="100">
        <v>-355.8</v>
      </c>
      <c r="L446" s="72"/>
      <c r="M446" s="72"/>
    </row>
    <row r="447" s="67" customFormat="1" ht="26" customHeight="1" spans="1:18">
      <c r="A447" s="95" t="s">
        <v>505</v>
      </c>
      <c r="B447" s="96" t="s">
        <v>173</v>
      </c>
      <c r="C447" s="96"/>
      <c r="D447" s="97"/>
      <c r="E447" s="98" t="s">
        <v>536</v>
      </c>
      <c r="F447" s="99"/>
      <c r="G447" s="94">
        <f t="shared" si="7"/>
        <v>-191.013268</v>
      </c>
      <c r="H447" s="100">
        <v>0</v>
      </c>
      <c r="I447" s="100">
        <v>-191.013268</v>
      </c>
      <c r="J447" s="100">
        <v>4527.496052</v>
      </c>
      <c r="K447" s="100">
        <v>-4527.496052</v>
      </c>
      <c r="L447" s="72"/>
      <c r="M447" s="72"/>
      <c r="N447" s="73"/>
      <c r="P447" s="73"/>
      <c r="Q447" s="73"/>
      <c r="R447" s="73"/>
    </row>
    <row r="448" s="67" customFormat="1" ht="26" customHeight="1" spans="1:18">
      <c r="A448" s="95" t="s">
        <v>505</v>
      </c>
      <c r="B448" s="96" t="s">
        <v>173</v>
      </c>
      <c r="C448" s="96" t="s">
        <v>170</v>
      </c>
      <c r="D448" s="101"/>
      <c r="E448" s="102"/>
      <c r="F448" s="99" t="s">
        <v>537</v>
      </c>
      <c r="G448" s="94">
        <f t="shared" si="7"/>
        <v>-183.694446</v>
      </c>
      <c r="H448" s="100">
        <v>0</v>
      </c>
      <c r="I448" s="100">
        <v>-183.694446</v>
      </c>
      <c r="J448" s="100">
        <v>4527.496052</v>
      </c>
      <c r="K448" s="100">
        <v>-4527.496052</v>
      </c>
      <c r="L448" s="72"/>
      <c r="M448" s="72"/>
      <c r="N448" s="73"/>
      <c r="P448" s="73"/>
      <c r="Q448" s="73"/>
      <c r="R448" s="73"/>
    </row>
    <row r="449" s="67" customFormat="1" ht="26" customHeight="1" spans="1:18">
      <c r="A449" s="95" t="s">
        <v>505</v>
      </c>
      <c r="B449" s="96" t="s">
        <v>173</v>
      </c>
      <c r="C449" s="96" t="s">
        <v>156</v>
      </c>
      <c r="D449" s="101"/>
      <c r="E449" s="98"/>
      <c r="F449" s="99" t="s">
        <v>538</v>
      </c>
      <c r="G449" s="94">
        <f t="shared" si="7"/>
        <v>-7.318822</v>
      </c>
      <c r="H449" s="100">
        <v>0</v>
      </c>
      <c r="I449" s="100">
        <v>-7.318822</v>
      </c>
      <c r="J449" s="100">
        <v>0</v>
      </c>
      <c r="K449" s="100">
        <v>0</v>
      </c>
      <c r="L449" s="72"/>
      <c r="M449" s="72"/>
      <c r="N449" s="73"/>
      <c r="P449" s="73"/>
      <c r="Q449" s="73"/>
      <c r="R449" s="73"/>
    </row>
    <row r="450" s="67" customFormat="1" ht="26" customHeight="1" spans="1:18">
      <c r="A450" s="95" t="s">
        <v>505</v>
      </c>
      <c r="B450" s="96" t="s">
        <v>154</v>
      </c>
      <c r="C450" s="96"/>
      <c r="D450" s="101"/>
      <c r="E450" s="98" t="s">
        <v>539</v>
      </c>
      <c r="F450" s="99"/>
      <c r="G450" s="94">
        <f t="shared" si="7"/>
        <v>0</v>
      </c>
      <c r="H450" s="100">
        <v>0</v>
      </c>
      <c r="I450" s="100">
        <v>0</v>
      </c>
      <c r="J450" s="100">
        <v>0</v>
      </c>
      <c r="K450" s="100">
        <v>0</v>
      </c>
      <c r="L450" s="72"/>
      <c r="M450" s="72"/>
      <c r="N450" s="73"/>
      <c r="P450" s="73"/>
      <c r="Q450" s="73"/>
      <c r="R450" s="73"/>
    </row>
    <row r="451" s="67" customFormat="1" ht="26" customHeight="1" spans="1:13">
      <c r="A451" s="95" t="s">
        <v>505</v>
      </c>
      <c r="B451" s="96" t="s">
        <v>154</v>
      </c>
      <c r="C451" s="96" t="s">
        <v>161</v>
      </c>
      <c r="D451" s="101"/>
      <c r="E451" s="98"/>
      <c r="F451" s="99" t="s">
        <v>540</v>
      </c>
      <c r="G451" s="94">
        <f t="shared" si="7"/>
        <v>0</v>
      </c>
      <c r="H451" s="100">
        <v>0</v>
      </c>
      <c r="I451" s="100">
        <v>0</v>
      </c>
      <c r="J451" s="100">
        <v>0</v>
      </c>
      <c r="K451" s="100">
        <v>0</v>
      </c>
      <c r="L451" s="72"/>
      <c r="M451" s="72"/>
    </row>
    <row r="452" s="67" customFormat="1" ht="26" customHeight="1" spans="1:18">
      <c r="A452" s="95" t="s">
        <v>505</v>
      </c>
      <c r="B452" s="96" t="s">
        <v>156</v>
      </c>
      <c r="C452" s="96"/>
      <c r="D452" s="101"/>
      <c r="E452" s="98" t="s">
        <v>541</v>
      </c>
      <c r="F452" s="99"/>
      <c r="G452" s="94">
        <f t="shared" si="7"/>
        <v>0</v>
      </c>
      <c r="H452" s="100">
        <v>0</v>
      </c>
      <c r="I452" s="100">
        <v>0</v>
      </c>
      <c r="J452" s="100">
        <v>0</v>
      </c>
      <c r="K452" s="100">
        <v>0</v>
      </c>
      <c r="L452" s="72"/>
      <c r="M452" s="72"/>
      <c r="N452" s="73"/>
      <c r="P452" s="73"/>
      <c r="Q452" s="73"/>
      <c r="R452" s="73"/>
    </row>
    <row r="453" s="67" customFormat="1" ht="26" customHeight="1" spans="1:18">
      <c r="A453" s="95" t="s">
        <v>505</v>
      </c>
      <c r="B453" s="96" t="s">
        <v>156</v>
      </c>
      <c r="C453" s="96" t="s">
        <v>156</v>
      </c>
      <c r="D453" s="101"/>
      <c r="E453" s="102"/>
      <c r="F453" s="99" t="s">
        <v>541</v>
      </c>
      <c r="G453" s="94">
        <f t="shared" si="7"/>
        <v>0</v>
      </c>
      <c r="H453" s="100">
        <v>0</v>
      </c>
      <c r="I453" s="100">
        <v>0</v>
      </c>
      <c r="J453" s="100">
        <v>0</v>
      </c>
      <c r="K453" s="100">
        <v>0</v>
      </c>
      <c r="L453" s="72"/>
      <c r="M453" s="72"/>
      <c r="N453" s="73"/>
      <c r="P453" s="73"/>
      <c r="Q453" s="73"/>
      <c r="R453" s="73"/>
    </row>
    <row r="454" s="67" customFormat="1" ht="26" customHeight="1" spans="1:18">
      <c r="A454" s="95" t="s">
        <v>542</v>
      </c>
      <c r="B454" s="96"/>
      <c r="C454" s="96"/>
      <c r="D454" s="101" t="s">
        <v>543</v>
      </c>
      <c r="E454" s="98"/>
      <c r="F454" s="99"/>
      <c r="G454" s="94">
        <f t="shared" si="7"/>
        <v>-343.897295</v>
      </c>
      <c r="H454" s="100">
        <v>50</v>
      </c>
      <c r="I454" s="100">
        <v>-398.897295</v>
      </c>
      <c r="J454" s="100">
        <v>210.917961</v>
      </c>
      <c r="K454" s="100">
        <v>-205.917961</v>
      </c>
      <c r="L454" s="72"/>
      <c r="M454" s="72"/>
      <c r="N454" s="73"/>
      <c r="P454" s="73"/>
      <c r="Q454" s="73"/>
      <c r="R454" s="73"/>
    </row>
    <row r="455" s="67" customFormat="1" ht="26" customHeight="1" spans="1:18">
      <c r="A455" s="95" t="s">
        <v>542</v>
      </c>
      <c r="B455" s="96" t="s">
        <v>147</v>
      </c>
      <c r="C455" s="96"/>
      <c r="D455" s="101"/>
      <c r="E455" s="98" t="s">
        <v>544</v>
      </c>
      <c r="F455" s="99"/>
      <c r="G455" s="94">
        <f t="shared" si="7"/>
        <v>-398.317695</v>
      </c>
      <c r="H455" s="100">
        <v>50</v>
      </c>
      <c r="I455" s="100">
        <v>-353.317695</v>
      </c>
      <c r="J455" s="100">
        <v>110.917961</v>
      </c>
      <c r="K455" s="100">
        <v>-205.917961</v>
      </c>
      <c r="L455" s="72"/>
      <c r="M455" s="72"/>
      <c r="N455" s="73"/>
      <c r="P455" s="73"/>
      <c r="Q455" s="73"/>
      <c r="R455" s="73"/>
    </row>
    <row r="456" customFormat="1" ht="26" customHeight="1" spans="1:18">
      <c r="A456" s="95" t="s">
        <v>542</v>
      </c>
      <c r="B456" s="96" t="s">
        <v>147</v>
      </c>
      <c r="C456" s="95" t="s">
        <v>150</v>
      </c>
      <c r="D456" s="101"/>
      <c r="E456" s="98"/>
      <c r="F456" s="99" t="s">
        <v>151</v>
      </c>
      <c r="G456" s="94">
        <f t="shared" ref="G456:G519" si="8">H456+I456+J456+K456</f>
        <v>-199.100795</v>
      </c>
      <c r="H456" s="100">
        <v>0</v>
      </c>
      <c r="I456" s="100">
        <v>-104.100795</v>
      </c>
      <c r="J456" s="100">
        <v>110.54</v>
      </c>
      <c r="K456" s="100">
        <v>-205.54</v>
      </c>
      <c r="L456" s="72"/>
      <c r="M456" s="72"/>
      <c r="N456" s="73"/>
      <c r="P456" s="73"/>
      <c r="Q456" s="73"/>
      <c r="R456" s="73"/>
    </row>
    <row r="457" s="67" customFormat="1" ht="26" customHeight="1" spans="1:18">
      <c r="A457" s="95" t="s">
        <v>542</v>
      </c>
      <c r="B457" s="96" t="s">
        <v>147</v>
      </c>
      <c r="C457" s="96" t="s">
        <v>177</v>
      </c>
      <c r="D457" s="97"/>
      <c r="E457" s="98"/>
      <c r="F457" s="99" t="s">
        <v>545</v>
      </c>
      <c r="G457" s="94">
        <f t="shared" si="8"/>
        <v>-249.2169</v>
      </c>
      <c r="H457" s="100">
        <v>0</v>
      </c>
      <c r="I457" s="100">
        <v>-249.2169</v>
      </c>
      <c r="J457" s="100">
        <v>0.377961</v>
      </c>
      <c r="K457" s="100">
        <v>-0.377961</v>
      </c>
      <c r="L457" s="72"/>
      <c r="M457" s="72"/>
      <c r="N457" s="73"/>
      <c r="P457" s="73"/>
      <c r="Q457" s="73"/>
      <c r="R457" s="73"/>
    </row>
    <row r="458" s="67" customFormat="1" ht="26" customHeight="1" spans="1:18">
      <c r="A458" s="95" t="s">
        <v>542</v>
      </c>
      <c r="B458" s="96" t="s">
        <v>147</v>
      </c>
      <c r="C458" s="96" t="s">
        <v>217</v>
      </c>
      <c r="D458" s="101"/>
      <c r="E458" s="102"/>
      <c r="F458" s="99" t="s">
        <v>546</v>
      </c>
      <c r="G458" s="94">
        <f t="shared" si="8"/>
        <v>50</v>
      </c>
      <c r="H458" s="100">
        <v>50</v>
      </c>
      <c r="I458" s="100">
        <v>0</v>
      </c>
      <c r="J458" s="100">
        <v>0</v>
      </c>
      <c r="K458" s="100">
        <v>0</v>
      </c>
      <c r="L458" s="72"/>
      <c r="M458" s="72"/>
      <c r="N458" s="73"/>
      <c r="P458" s="73"/>
      <c r="Q458" s="73"/>
      <c r="R458" s="73"/>
    </row>
    <row r="459" s="67" customFormat="1" ht="26" customHeight="1" spans="1:18">
      <c r="A459" s="95" t="s">
        <v>542</v>
      </c>
      <c r="B459" s="96" t="s">
        <v>147</v>
      </c>
      <c r="C459" s="96" t="s">
        <v>156</v>
      </c>
      <c r="D459" s="101"/>
      <c r="E459" s="98"/>
      <c r="F459" s="99" t="s">
        <v>547</v>
      </c>
      <c r="G459" s="94">
        <f t="shared" si="8"/>
        <v>0</v>
      </c>
      <c r="H459" s="100">
        <v>0</v>
      </c>
      <c r="I459" s="100">
        <v>0</v>
      </c>
      <c r="J459" s="100">
        <v>0</v>
      </c>
      <c r="K459" s="100">
        <v>0</v>
      </c>
      <c r="L459" s="72"/>
      <c r="M459" s="72"/>
      <c r="N459" s="73"/>
      <c r="P459" s="73"/>
      <c r="Q459" s="73"/>
      <c r="R459" s="73"/>
    </row>
    <row r="460" s="67" customFormat="1" ht="26" customHeight="1" spans="1:13">
      <c r="A460" s="95" t="s">
        <v>542</v>
      </c>
      <c r="B460" s="96" t="s">
        <v>156</v>
      </c>
      <c r="C460" s="96"/>
      <c r="D460" s="101"/>
      <c r="E460" s="102" t="s">
        <v>548</v>
      </c>
      <c r="F460" s="99"/>
      <c r="G460" s="94">
        <f t="shared" si="8"/>
        <v>54.4204</v>
      </c>
      <c r="H460" s="100">
        <v>0</v>
      </c>
      <c r="I460" s="100">
        <v>-45.5796</v>
      </c>
      <c r="J460" s="100">
        <v>100</v>
      </c>
      <c r="K460" s="100">
        <v>0</v>
      </c>
      <c r="L460" s="72"/>
      <c r="M460" s="72"/>
    </row>
    <row r="461" s="67" customFormat="1" ht="26" customHeight="1" spans="1:18">
      <c r="A461" s="95" t="s">
        <v>542</v>
      </c>
      <c r="B461" s="96" t="s">
        <v>156</v>
      </c>
      <c r="C461" s="96" t="s">
        <v>147</v>
      </c>
      <c r="D461" s="101"/>
      <c r="E461" s="98"/>
      <c r="F461" s="99" t="s">
        <v>549</v>
      </c>
      <c r="G461" s="94">
        <f t="shared" si="8"/>
        <v>100</v>
      </c>
      <c r="H461" s="100">
        <v>0</v>
      </c>
      <c r="I461" s="100">
        <v>0</v>
      </c>
      <c r="J461" s="100">
        <v>100</v>
      </c>
      <c r="K461" s="100">
        <v>0</v>
      </c>
      <c r="L461" s="72"/>
      <c r="M461" s="72"/>
      <c r="N461" s="73"/>
      <c r="P461" s="73"/>
      <c r="Q461" s="73"/>
      <c r="R461" s="73"/>
    </row>
    <row r="462" s="67" customFormat="1" ht="26" customHeight="1" spans="1:18">
      <c r="A462" s="95" t="s">
        <v>542</v>
      </c>
      <c r="B462" s="96" t="s">
        <v>156</v>
      </c>
      <c r="C462" s="96" t="s">
        <v>156</v>
      </c>
      <c r="D462" s="97"/>
      <c r="E462" s="98"/>
      <c r="F462" s="99" t="s">
        <v>548</v>
      </c>
      <c r="G462" s="94">
        <f t="shared" si="8"/>
        <v>-45.5796</v>
      </c>
      <c r="H462" s="100">
        <v>0</v>
      </c>
      <c r="I462" s="100">
        <v>-45.5796</v>
      </c>
      <c r="J462" s="100">
        <v>0</v>
      </c>
      <c r="K462" s="100">
        <v>0</v>
      </c>
      <c r="L462" s="72"/>
      <c r="M462" s="72"/>
      <c r="N462" s="73"/>
      <c r="P462" s="73"/>
      <c r="Q462" s="73"/>
      <c r="R462" s="73"/>
    </row>
    <row r="463" s="67" customFormat="1" ht="26" customHeight="1" spans="1:18">
      <c r="A463" s="95" t="s">
        <v>550</v>
      </c>
      <c r="B463" s="96"/>
      <c r="C463" s="96"/>
      <c r="D463" s="101" t="s">
        <v>551</v>
      </c>
      <c r="E463" s="102"/>
      <c r="F463" s="99"/>
      <c r="G463" s="94">
        <f t="shared" si="8"/>
        <v>-3502.328115</v>
      </c>
      <c r="H463" s="100">
        <v>0</v>
      </c>
      <c r="I463" s="100">
        <v>-3502.328115</v>
      </c>
      <c r="J463" s="100">
        <v>0</v>
      </c>
      <c r="K463" s="100">
        <v>0</v>
      </c>
      <c r="L463" s="72"/>
      <c r="M463" s="72"/>
      <c r="N463" s="73"/>
      <c r="P463" s="73"/>
      <c r="Q463" s="73"/>
      <c r="R463" s="73"/>
    </row>
    <row r="464" s="67" customFormat="1" ht="26" customHeight="1" spans="1:18">
      <c r="A464" s="95" t="s">
        <v>550</v>
      </c>
      <c r="B464" s="96" t="s">
        <v>170</v>
      </c>
      <c r="C464" s="96"/>
      <c r="D464" s="101"/>
      <c r="E464" s="98" t="s">
        <v>552</v>
      </c>
      <c r="F464" s="99"/>
      <c r="G464" s="94">
        <f t="shared" si="8"/>
        <v>0</v>
      </c>
      <c r="H464" s="100">
        <v>0</v>
      </c>
      <c r="I464" s="100">
        <v>0</v>
      </c>
      <c r="J464" s="100">
        <v>0</v>
      </c>
      <c r="K464" s="100">
        <v>0</v>
      </c>
      <c r="L464" s="72"/>
      <c r="M464" s="72"/>
      <c r="N464" s="73"/>
      <c r="P464" s="73"/>
      <c r="Q464" s="73"/>
      <c r="R464" s="73"/>
    </row>
    <row r="465" s="67" customFormat="1" ht="26" customHeight="1" spans="1:18">
      <c r="A465" s="95" t="s">
        <v>550</v>
      </c>
      <c r="B465" s="96" t="s">
        <v>170</v>
      </c>
      <c r="C465" s="96" t="s">
        <v>463</v>
      </c>
      <c r="D465" s="101"/>
      <c r="E465" s="98"/>
      <c r="F465" s="99" t="s">
        <v>553</v>
      </c>
      <c r="G465" s="94">
        <f t="shared" si="8"/>
        <v>0</v>
      </c>
      <c r="H465" s="100">
        <v>0</v>
      </c>
      <c r="I465" s="100">
        <v>0</v>
      </c>
      <c r="J465" s="100">
        <v>0</v>
      </c>
      <c r="K465" s="100">
        <v>0</v>
      </c>
      <c r="L465" s="72"/>
      <c r="M465" s="72"/>
      <c r="N465" s="73"/>
      <c r="P465" s="73"/>
      <c r="Q465" s="73"/>
      <c r="R465" s="73"/>
    </row>
    <row r="466" s="67" customFormat="1" ht="26" customHeight="1" spans="1:18">
      <c r="A466" s="95" t="s">
        <v>550</v>
      </c>
      <c r="B466" s="96" t="s">
        <v>154</v>
      </c>
      <c r="C466" s="96"/>
      <c r="D466" s="101"/>
      <c r="E466" s="102" t="s">
        <v>554</v>
      </c>
      <c r="F466" s="99"/>
      <c r="G466" s="94">
        <f t="shared" si="8"/>
        <v>-3502.328115</v>
      </c>
      <c r="H466" s="100">
        <v>0</v>
      </c>
      <c r="I466" s="100">
        <v>-3502.328115</v>
      </c>
      <c r="J466" s="100">
        <v>0</v>
      </c>
      <c r="K466" s="100">
        <v>0</v>
      </c>
      <c r="L466" s="72"/>
      <c r="M466" s="72"/>
      <c r="N466" s="73"/>
      <c r="P466" s="73"/>
      <c r="Q466" s="73"/>
      <c r="R466" s="73"/>
    </row>
    <row r="467" s="67" customFormat="1" ht="26" customHeight="1" spans="1:18">
      <c r="A467" s="95" t="s">
        <v>550</v>
      </c>
      <c r="B467" s="96" t="s">
        <v>154</v>
      </c>
      <c r="C467" s="96" t="s">
        <v>156</v>
      </c>
      <c r="D467" s="101"/>
      <c r="E467" s="98"/>
      <c r="F467" s="99" t="s">
        <v>555</v>
      </c>
      <c r="G467" s="94">
        <f t="shared" si="8"/>
        <v>-3502.328115</v>
      </c>
      <c r="H467" s="100">
        <v>0</v>
      </c>
      <c r="I467" s="100">
        <v>-3502.328115</v>
      </c>
      <c r="J467" s="100">
        <v>0</v>
      </c>
      <c r="K467" s="100">
        <v>0</v>
      </c>
      <c r="L467" s="72"/>
      <c r="M467" s="72"/>
      <c r="N467" s="73"/>
      <c r="P467" s="73"/>
      <c r="Q467" s="73"/>
      <c r="R467" s="73"/>
    </row>
    <row r="468" s="67" customFormat="1" ht="26" customHeight="1" spans="1:18">
      <c r="A468" s="95" t="s">
        <v>556</v>
      </c>
      <c r="B468" s="96"/>
      <c r="C468" s="96"/>
      <c r="D468" s="101" t="s">
        <v>557</v>
      </c>
      <c r="E468" s="102"/>
      <c r="F468" s="99"/>
      <c r="G468" s="94">
        <f t="shared" si="8"/>
        <v>-117.921781</v>
      </c>
      <c r="H468" s="100">
        <v>0</v>
      </c>
      <c r="I468" s="100">
        <v>-117.921781</v>
      </c>
      <c r="J468" s="100">
        <v>1.27</v>
      </c>
      <c r="K468" s="100">
        <v>-1.27</v>
      </c>
      <c r="L468" s="72"/>
      <c r="M468" s="72"/>
      <c r="N468" s="73"/>
      <c r="P468" s="73"/>
      <c r="Q468" s="73"/>
      <c r="R468" s="73"/>
    </row>
    <row r="469" s="67" customFormat="1" ht="26" customHeight="1" spans="1:18">
      <c r="A469" s="95" t="s">
        <v>556</v>
      </c>
      <c r="B469" s="96" t="s">
        <v>150</v>
      </c>
      <c r="C469" s="96"/>
      <c r="D469" s="101"/>
      <c r="E469" s="98" t="s">
        <v>558</v>
      </c>
      <c r="F469" s="99"/>
      <c r="G469" s="94">
        <f t="shared" si="8"/>
        <v>-12.777</v>
      </c>
      <c r="H469" s="100">
        <v>0</v>
      </c>
      <c r="I469" s="100">
        <v>-12.777</v>
      </c>
      <c r="J469" s="100">
        <v>1.27</v>
      </c>
      <c r="K469" s="100">
        <v>-1.27</v>
      </c>
      <c r="L469" s="72"/>
      <c r="M469" s="72"/>
      <c r="N469" s="73"/>
      <c r="P469" s="73"/>
      <c r="Q469" s="73"/>
      <c r="R469" s="73"/>
    </row>
    <row r="470" s="67" customFormat="1" ht="26" customHeight="1" spans="1:18">
      <c r="A470" s="95" t="s">
        <v>556</v>
      </c>
      <c r="B470" s="96" t="s">
        <v>150</v>
      </c>
      <c r="C470" s="96" t="s">
        <v>163</v>
      </c>
      <c r="D470" s="97"/>
      <c r="E470" s="98"/>
      <c r="F470" s="99" t="s">
        <v>164</v>
      </c>
      <c r="G470" s="94">
        <f t="shared" si="8"/>
        <v>-4.777</v>
      </c>
      <c r="H470" s="100">
        <v>0</v>
      </c>
      <c r="I470" s="100">
        <v>-4.777</v>
      </c>
      <c r="J470" s="100">
        <v>1.27</v>
      </c>
      <c r="K470" s="100">
        <v>-1.27</v>
      </c>
      <c r="L470" s="72"/>
      <c r="M470" s="72"/>
      <c r="N470" s="73"/>
      <c r="P470" s="73"/>
      <c r="Q470" s="73"/>
      <c r="R470" s="73"/>
    </row>
    <row r="471" s="67" customFormat="1" ht="26" customHeight="1" spans="1:18">
      <c r="A471" s="95" t="s">
        <v>556</v>
      </c>
      <c r="B471" s="96" t="s">
        <v>150</v>
      </c>
      <c r="C471" s="96" t="s">
        <v>156</v>
      </c>
      <c r="D471" s="101"/>
      <c r="E471" s="102"/>
      <c r="F471" s="99" t="s">
        <v>559</v>
      </c>
      <c r="G471" s="94">
        <f t="shared" si="8"/>
        <v>-8</v>
      </c>
      <c r="H471" s="100">
        <v>0</v>
      </c>
      <c r="I471" s="100">
        <v>-8</v>
      </c>
      <c r="J471" s="100">
        <v>0</v>
      </c>
      <c r="K471" s="100">
        <v>0</v>
      </c>
      <c r="L471" s="72"/>
      <c r="M471" s="72"/>
      <c r="N471" s="73"/>
      <c r="P471" s="73"/>
      <c r="Q471" s="73"/>
      <c r="R471" s="73"/>
    </row>
    <row r="472" s="67" customFormat="1" ht="26" customHeight="1" spans="1:18">
      <c r="A472" s="95" t="s">
        <v>556</v>
      </c>
      <c r="B472" s="96" t="s">
        <v>177</v>
      </c>
      <c r="C472" s="96"/>
      <c r="D472" s="101"/>
      <c r="E472" s="98" t="s">
        <v>560</v>
      </c>
      <c r="F472" s="99"/>
      <c r="G472" s="94">
        <f t="shared" si="8"/>
        <v>-105.144781</v>
      </c>
      <c r="H472" s="100">
        <v>0</v>
      </c>
      <c r="I472" s="100">
        <v>-105.144781</v>
      </c>
      <c r="J472" s="100">
        <v>0</v>
      </c>
      <c r="K472" s="100">
        <v>0</v>
      </c>
      <c r="L472" s="72"/>
      <c r="M472" s="72"/>
      <c r="N472" s="73"/>
      <c r="P472" s="73"/>
      <c r="Q472" s="73"/>
      <c r="R472" s="73"/>
    </row>
    <row r="473" s="67" customFormat="1" ht="26" customHeight="1" spans="1:13">
      <c r="A473" s="95" t="s">
        <v>556</v>
      </c>
      <c r="B473" s="96" t="s">
        <v>177</v>
      </c>
      <c r="C473" s="96" t="s">
        <v>156</v>
      </c>
      <c r="D473" s="101"/>
      <c r="E473" s="98"/>
      <c r="F473" s="99" t="s">
        <v>561</v>
      </c>
      <c r="G473" s="94">
        <f t="shared" si="8"/>
        <v>-105.144781</v>
      </c>
      <c r="H473" s="100">
        <v>0</v>
      </c>
      <c r="I473" s="100">
        <v>-105.144781</v>
      </c>
      <c r="J473" s="100">
        <v>0</v>
      </c>
      <c r="K473" s="100">
        <v>0</v>
      </c>
      <c r="L473" s="72"/>
      <c r="M473" s="72"/>
    </row>
    <row r="474" s="67" customFormat="1" ht="26" customHeight="1" spans="1:18">
      <c r="A474" s="95" t="s">
        <v>556</v>
      </c>
      <c r="B474" s="96" t="s">
        <v>156</v>
      </c>
      <c r="C474" s="96"/>
      <c r="D474" s="101"/>
      <c r="E474" s="98" t="s">
        <v>562</v>
      </c>
      <c r="F474" s="99"/>
      <c r="G474" s="94">
        <f t="shared" si="8"/>
        <v>0</v>
      </c>
      <c r="H474" s="100">
        <v>0</v>
      </c>
      <c r="I474" s="100">
        <v>0</v>
      </c>
      <c r="J474" s="100">
        <v>0</v>
      </c>
      <c r="K474" s="100">
        <v>0</v>
      </c>
      <c r="L474" s="72"/>
      <c r="M474" s="72"/>
      <c r="N474" s="73"/>
      <c r="P474" s="73"/>
      <c r="Q474" s="73"/>
      <c r="R474" s="73"/>
    </row>
    <row r="475" s="67" customFormat="1" ht="26" customHeight="1" spans="1:18">
      <c r="A475" s="95" t="s">
        <v>556</v>
      </c>
      <c r="B475" s="96" t="s">
        <v>156</v>
      </c>
      <c r="C475" s="96" t="s">
        <v>156</v>
      </c>
      <c r="D475" s="101"/>
      <c r="E475" s="98"/>
      <c r="F475" s="99" t="s">
        <v>562</v>
      </c>
      <c r="G475" s="94">
        <f t="shared" si="8"/>
        <v>0</v>
      </c>
      <c r="H475" s="100">
        <v>0</v>
      </c>
      <c r="I475" s="100">
        <v>0</v>
      </c>
      <c r="J475" s="100">
        <v>0</v>
      </c>
      <c r="K475" s="100">
        <v>0</v>
      </c>
      <c r="L475" s="72"/>
      <c r="M475" s="72"/>
      <c r="N475" s="73"/>
      <c r="P475" s="73"/>
      <c r="Q475" s="73"/>
      <c r="R475" s="73"/>
    </row>
    <row r="476" s="67" customFormat="1" ht="26" customHeight="1" spans="1:18">
      <c r="A476" s="95" t="s">
        <v>563</v>
      </c>
      <c r="B476" s="96"/>
      <c r="C476" s="96"/>
      <c r="D476" s="101" t="s">
        <v>564</v>
      </c>
      <c r="E476" s="102"/>
      <c r="F476" s="99"/>
      <c r="G476" s="94">
        <f t="shared" si="8"/>
        <v>589.978839</v>
      </c>
      <c r="H476" s="100">
        <v>1337.387944</v>
      </c>
      <c r="I476" s="100">
        <v>-791.269105</v>
      </c>
      <c r="J476" s="100">
        <v>43.86</v>
      </c>
      <c r="K476" s="100">
        <v>0</v>
      </c>
      <c r="L476" s="72"/>
      <c r="M476" s="72"/>
      <c r="N476" s="73"/>
      <c r="P476" s="73"/>
      <c r="Q476" s="73"/>
      <c r="R476" s="73"/>
    </row>
    <row r="477" s="67" customFormat="1" ht="26" customHeight="1" spans="1:18">
      <c r="A477" s="95" t="s">
        <v>563</v>
      </c>
      <c r="B477" s="96" t="s">
        <v>147</v>
      </c>
      <c r="C477" s="96"/>
      <c r="D477" s="101"/>
      <c r="E477" s="98" t="s">
        <v>565</v>
      </c>
      <c r="F477" s="99"/>
      <c r="G477" s="94">
        <f t="shared" si="8"/>
        <v>625.578839</v>
      </c>
      <c r="H477" s="100">
        <v>1337.387944</v>
      </c>
      <c r="I477" s="100">
        <v>-755.669105</v>
      </c>
      <c r="J477" s="100">
        <v>43.86</v>
      </c>
      <c r="K477" s="100">
        <v>0</v>
      </c>
      <c r="L477" s="72"/>
      <c r="M477" s="72"/>
      <c r="N477" s="73"/>
      <c r="P477" s="73"/>
      <c r="Q477" s="73"/>
      <c r="R477" s="73"/>
    </row>
    <row r="478" s="67" customFormat="1" ht="26" customHeight="1" spans="1:18">
      <c r="A478" s="95" t="s">
        <v>563</v>
      </c>
      <c r="B478" s="96" t="s">
        <v>147</v>
      </c>
      <c r="C478" s="96" t="s">
        <v>150</v>
      </c>
      <c r="D478" s="101"/>
      <c r="E478" s="98"/>
      <c r="F478" s="99" t="s">
        <v>151</v>
      </c>
      <c r="G478" s="94">
        <f t="shared" si="8"/>
        <v>-471.2534</v>
      </c>
      <c r="H478" s="100">
        <v>0</v>
      </c>
      <c r="I478" s="100">
        <v>-515.1134</v>
      </c>
      <c r="J478" s="100">
        <v>43.86</v>
      </c>
      <c r="K478" s="100">
        <v>0</v>
      </c>
      <c r="L478" s="72"/>
      <c r="M478" s="72"/>
      <c r="N478" s="73"/>
      <c r="P478" s="73"/>
      <c r="Q478" s="73"/>
      <c r="R478" s="73"/>
    </row>
    <row r="479" s="67" customFormat="1" ht="26" customHeight="1" spans="1:18">
      <c r="A479" s="95" t="s">
        <v>563</v>
      </c>
      <c r="B479" s="96" t="s">
        <v>147</v>
      </c>
      <c r="C479" s="96" t="s">
        <v>177</v>
      </c>
      <c r="D479" s="101"/>
      <c r="E479" s="98"/>
      <c r="F479" s="99" t="s">
        <v>566</v>
      </c>
      <c r="G479" s="94">
        <f t="shared" si="8"/>
        <v>0</v>
      </c>
      <c r="H479" s="100">
        <v>0</v>
      </c>
      <c r="I479" s="100">
        <v>0</v>
      </c>
      <c r="J479" s="100">
        <v>0</v>
      </c>
      <c r="K479" s="100">
        <v>0</v>
      </c>
      <c r="L479" s="72"/>
      <c r="M479" s="72"/>
      <c r="N479" s="73"/>
      <c r="P479" s="73"/>
      <c r="Q479" s="73"/>
      <c r="R479" s="73"/>
    </row>
    <row r="480" s="67" customFormat="1" ht="26" customHeight="1" spans="1:18">
      <c r="A480" s="95" t="s">
        <v>563</v>
      </c>
      <c r="B480" s="96" t="s">
        <v>147</v>
      </c>
      <c r="C480" s="96" t="s">
        <v>156</v>
      </c>
      <c r="D480" s="101"/>
      <c r="E480" s="98"/>
      <c r="F480" s="99" t="s">
        <v>567</v>
      </c>
      <c r="G480" s="94">
        <f t="shared" si="8"/>
        <v>1096.832239</v>
      </c>
      <c r="H480" s="100">
        <v>1337.387944</v>
      </c>
      <c r="I480" s="100">
        <v>-240.555705</v>
      </c>
      <c r="J480" s="100">
        <v>0</v>
      </c>
      <c r="K480" s="100">
        <v>0</v>
      </c>
      <c r="L480" s="72"/>
      <c r="M480" s="72"/>
      <c r="N480" s="73"/>
      <c r="P480" s="73"/>
      <c r="Q480" s="73"/>
      <c r="R480" s="73"/>
    </row>
    <row r="481" s="67" customFormat="1" ht="26" customHeight="1" spans="1:18">
      <c r="A481" s="95" t="s">
        <v>563</v>
      </c>
      <c r="B481" s="96" t="s">
        <v>170</v>
      </c>
      <c r="C481" s="96"/>
      <c r="D481" s="101"/>
      <c r="E481" s="98" t="s">
        <v>568</v>
      </c>
      <c r="F481" s="99"/>
      <c r="G481" s="94">
        <f t="shared" si="8"/>
        <v>-35.6</v>
      </c>
      <c r="H481" s="100">
        <v>0</v>
      </c>
      <c r="I481" s="100">
        <v>-35.6</v>
      </c>
      <c r="J481" s="100">
        <v>0</v>
      </c>
      <c r="K481" s="100">
        <v>0</v>
      </c>
      <c r="L481" s="72"/>
      <c r="M481" s="72"/>
      <c r="N481" s="73"/>
      <c r="P481" s="73"/>
      <c r="Q481" s="73"/>
      <c r="R481" s="73"/>
    </row>
    <row r="482" s="67" customFormat="1" ht="26" customHeight="1" spans="1:13">
      <c r="A482" s="95" t="s">
        <v>563</v>
      </c>
      <c r="B482" s="96" t="s">
        <v>170</v>
      </c>
      <c r="C482" s="96" t="s">
        <v>147</v>
      </c>
      <c r="D482" s="101"/>
      <c r="E482" s="98"/>
      <c r="F482" s="99" t="s">
        <v>149</v>
      </c>
      <c r="G482" s="94">
        <f t="shared" si="8"/>
        <v>-0.6</v>
      </c>
      <c r="H482" s="100">
        <v>0</v>
      </c>
      <c r="I482" s="100">
        <v>-0.6</v>
      </c>
      <c r="J482" s="100">
        <v>0</v>
      </c>
      <c r="K482" s="100">
        <v>0</v>
      </c>
      <c r="L482" s="72"/>
      <c r="M482" s="72"/>
    </row>
    <row r="483" s="67" customFormat="1" ht="26" customHeight="1" spans="1:18">
      <c r="A483" s="95" t="s">
        <v>563</v>
      </c>
      <c r="B483" s="96" t="s">
        <v>170</v>
      </c>
      <c r="C483" s="96" t="s">
        <v>150</v>
      </c>
      <c r="D483" s="101"/>
      <c r="E483" s="98"/>
      <c r="F483" s="99" t="s">
        <v>151</v>
      </c>
      <c r="G483" s="94">
        <f t="shared" si="8"/>
        <v>0</v>
      </c>
      <c r="H483" s="100">
        <v>0</v>
      </c>
      <c r="I483" s="100">
        <v>0</v>
      </c>
      <c r="J483" s="100">
        <v>0</v>
      </c>
      <c r="K483" s="100">
        <v>0</v>
      </c>
      <c r="L483" s="72"/>
      <c r="M483" s="72"/>
      <c r="N483" s="73"/>
      <c r="P483" s="73"/>
      <c r="Q483" s="73"/>
      <c r="R483" s="73"/>
    </row>
    <row r="484" s="67" customFormat="1" ht="26" customHeight="1" spans="1:18">
      <c r="A484" s="95" t="s">
        <v>563</v>
      </c>
      <c r="B484" s="96" t="s">
        <v>170</v>
      </c>
      <c r="C484" s="96" t="s">
        <v>177</v>
      </c>
      <c r="D484" s="97"/>
      <c r="E484" s="98"/>
      <c r="F484" s="99" t="s">
        <v>569</v>
      </c>
      <c r="G484" s="94">
        <f t="shared" si="8"/>
        <v>-5</v>
      </c>
      <c r="H484" s="100">
        <v>0</v>
      </c>
      <c r="I484" s="100">
        <v>-5</v>
      </c>
      <c r="J484" s="100">
        <v>0</v>
      </c>
      <c r="K484" s="100">
        <v>0</v>
      </c>
      <c r="L484" s="72"/>
      <c r="M484" s="72"/>
      <c r="N484" s="73"/>
      <c r="P484" s="73"/>
      <c r="Q484" s="73"/>
      <c r="R484" s="73"/>
    </row>
    <row r="485" s="67" customFormat="1" ht="26" customHeight="1" spans="1:18">
      <c r="A485" s="95" t="s">
        <v>563</v>
      </c>
      <c r="B485" s="96" t="s">
        <v>170</v>
      </c>
      <c r="C485" s="96" t="s">
        <v>173</v>
      </c>
      <c r="D485" s="101"/>
      <c r="E485" s="102"/>
      <c r="F485" s="99" t="s">
        <v>570</v>
      </c>
      <c r="G485" s="94">
        <f t="shared" si="8"/>
        <v>0</v>
      </c>
      <c r="H485" s="100">
        <v>0</v>
      </c>
      <c r="I485" s="100">
        <v>0</v>
      </c>
      <c r="J485" s="100">
        <v>0</v>
      </c>
      <c r="K485" s="100">
        <v>0</v>
      </c>
      <c r="L485" s="72"/>
      <c r="M485" s="72"/>
      <c r="N485" s="73"/>
      <c r="P485" s="73"/>
      <c r="Q485" s="73"/>
      <c r="R485" s="73"/>
    </row>
    <row r="486" s="67" customFormat="1" ht="26" customHeight="1" spans="1:18">
      <c r="A486" s="95" t="s">
        <v>563</v>
      </c>
      <c r="B486" s="96" t="s">
        <v>170</v>
      </c>
      <c r="C486" s="96" t="s">
        <v>185</v>
      </c>
      <c r="D486" s="101"/>
      <c r="E486" s="98"/>
      <c r="F486" s="99" t="s">
        <v>571</v>
      </c>
      <c r="G486" s="94">
        <f t="shared" si="8"/>
        <v>-30</v>
      </c>
      <c r="H486" s="100">
        <v>0</v>
      </c>
      <c r="I486" s="100">
        <v>-30</v>
      </c>
      <c r="J486" s="100">
        <v>0</v>
      </c>
      <c r="K486" s="100">
        <v>0</v>
      </c>
      <c r="L486" s="72"/>
      <c r="M486" s="72"/>
      <c r="N486" s="73"/>
      <c r="P486" s="73"/>
      <c r="Q486" s="73"/>
      <c r="R486" s="73"/>
    </row>
    <row r="487" s="67" customFormat="1" ht="26" customHeight="1" spans="1:13">
      <c r="A487" s="95" t="s">
        <v>563</v>
      </c>
      <c r="B487" s="96" t="s">
        <v>170</v>
      </c>
      <c r="C487" s="96" t="s">
        <v>156</v>
      </c>
      <c r="D487" s="101"/>
      <c r="E487" s="98"/>
      <c r="F487" s="99" t="s">
        <v>572</v>
      </c>
      <c r="G487" s="94">
        <f t="shared" si="8"/>
        <v>0</v>
      </c>
      <c r="H487" s="100">
        <v>0</v>
      </c>
      <c r="I487" s="100">
        <v>0</v>
      </c>
      <c r="J487" s="100">
        <v>0</v>
      </c>
      <c r="K487" s="100">
        <v>0</v>
      </c>
      <c r="L487" s="72"/>
      <c r="M487" s="72"/>
    </row>
    <row r="488" s="67" customFormat="1" ht="26" customHeight="1" spans="1:18">
      <c r="A488" s="95" t="s">
        <v>573</v>
      </c>
      <c r="B488" s="96"/>
      <c r="C488" s="96"/>
      <c r="D488" s="101" t="s">
        <v>574</v>
      </c>
      <c r="E488" s="102"/>
      <c r="F488" s="99"/>
      <c r="G488" s="94">
        <f t="shared" si="8"/>
        <v>-823.79482</v>
      </c>
      <c r="H488" s="100">
        <v>273.355674</v>
      </c>
      <c r="I488" s="100">
        <v>-1726.478056</v>
      </c>
      <c r="J488" s="100">
        <v>795.507862</v>
      </c>
      <c r="K488" s="100">
        <v>-166.1803</v>
      </c>
      <c r="L488" s="72"/>
      <c r="M488" s="72"/>
      <c r="N488" s="73"/>
      <c r="P488" s="73"/>
      <c r="Q488" s="73"/>
      <c r="R488" s="73"/>
    </row>
    <row r="489" s="67" customFormat="1" ht="26" customHeight="1" spans="1:18">
      <c r="A489" s="95" t="s">
        <v>573</v>
      </c>
      <c r="B489" s="96" t="s">
        <v>147</v>
      </c>
      <c r="C489" s="96"/>
      <c r="D489" s="101"/>
      <c r="E489" s="98" t="s">
        <v>575</v>
      </c>
      <c r="F489" s="99"/>
      <c r="G489" s="94">
        <f t="shared" si="8"/>
        <v>-942.8975</v>
      </c>
      <c r="H489" s="100">
        <v>0</v>
      </c>
      <c r="I489" s="100">
        <v>-1108.16</v>
      </c>
      <c r="J489" s="100">
        <v>165.2625</v>
      </c>
      <c r="K489" s="100">
        <v>0</v>
      </c>
      <c r="L489" s="72"/>
      <c r="M489" s="72"/>
      <c r="N489" s="73"/>
      <c r="P489" s="73"/>
      <c r="Q489" s="73"/>
      <c r="R489" s="73"/>
    </row>
    <row r="490" s="67" customFormat="1" ht="26" customHeight="1" spans="1:18">
      <c r="A490" s="95" t="s">
        <v>573</v>
      </c>
      <c r="B490" s="96" t="s">
        <v>147</v>
      </c>
      <c r="C490" s="96" t="s">
        <v>161</v>
      </c>
      <c r="D490" s="101"/>
      <c r="E490" s="98"/>
      <c r="F490" s="99" t="s">
        <v>576</v>
      </c>
      <c r="G490" s="94">
        <f t="shared" si="8"/>
        <v>0</v>
      </c>
      <c r="H490" s="100">
        <v>0</v>
      </c>
      <c r="I490" s="100">
        <v>0</v>
      </c>
      <c r="J490" s="100">
        <v>0</v>
      </c>
      <c r="K490" s="100">
        <v>0</v>
      </c>
      <c r="L490" s="72"/>
      <c r="M490" s="72"/>
      <c r="N490" s="73"/>
      <c r="P490" s="73"/>
      <c r="Q490" s="73"/>
      <c r="R490" s="73"/>
    </row>
    <row r="491" s="67" customFormat="1" ht="26" customHeight="1" spans="1:18">
      <c r="A491" s="95" t="s">
        <v>573</v>
      </c>
      <c r="B491" s="96" t="s">
        <v>147</v>
      </c>
      <c r="C491" s="96" t="s">
        <v>170</v>
      </c>
      <c r="D491" s="101"/>
      <c r="E491" s="102"/>
      <c r="F491" s="99" t="s">
        <v>577</v>
      </c>
      <c r="G491" s="94">
        <f t="shared" si="8"/>
        <v>0</v>
      </c>
      <c r="H491" s="100">
        <v>0</v>
      </c>
      <c r="I491" s="100">
        <v>0</v>
      </c>
      <c r="J491" s="100">
        <v>0</v>
      </c>
      <c r="K491" s="100">
        <v>0</v>
      </c>
      <c r="L491" s="72"/>
      <c r="M491" s="72"/>
      <c r="N491" s="73"/>
      <c r="P491" s="73"/>
      <c r="Q491" s="73"/>
      <c r="R491" s="73"/>
    </row>
    <row r="492" s="67" customFormat="1" ht="26" customHeight="1" spans="1:18">
      <c r="A492" s="95" t="s">
        <v>573</v>
      </c>
      <c r="B492" s="96" t="s">
        <v>147</v>
      </c>
      <c r="C492" s="96" t="s">
        <v>177</v>
      </c>
      <c r="D492" s="101"/>
      <c r="E492" s="98"/>
      <c r="F492" s="99" t="s">
        <v>578</v>
      </c>
      <c r="G492" s="94">
        <f t="shared" si="8"/>
        <v>0</v>
      </c>
      <c r="H492" s="100">
        <v>0</v>
      </c>
      <c r="I492" s="100">
        <v>0</v>
      </c>
      <c r="J492" s="100">
        <v>0</v>
      </c>
      <c r="K492" s="100">
        <v>0</v>
      </c>
      <c r="L492" s="72"/>
      <c r="M492" s="72"/>
      <c r="N492" s="73"/>
      <c r="P492" s="73"/>
      <c r="Q492" s="73"/>
      <c r="R492" s="73"/>
    </row>
    <row r="493" s="67" customFormat="1" ht="26" customHeight="1" spans="1:18">
      <c r="A493" s="95" t="s">
        <v>573</v>
      </c>
      <c r="B493" s="96" t="s">
        <v>147</v>
      </c>
      <c r="C493" s="96" t="s">
        <v>281</v>
      </c>
      <c r="D493" s="97"/>
      <c r="E493" s="98"/>
      <c r="F493" s="99" t="s">
        <v>579</v>
      </c>
      <c r="G493" s="94">
        <f t="shared" si="8"/>
        <v>-942.8975</v>
      </c>
      <c r="H493" s="100">
        <v>0</v>
      </c>
      <c r="I493" s="100">
        <v>-1108.16</v>
      </c>
      <c r="J493" s="100">
        <v>165.2625</v>
      </c>
      <c r="K493" s="100">
        <v>0</v>
      </c>
      <c r="L493" s="72"/>
      <c r="M493" s="72"/>
      <c r="N493" s="73"/>
      <c r="P493" s="73"/>
      <c r="Q493" s="73"/>
      <c r="R493" s="73"/>
    </row>
    <row r="494" s="67" customFormat="1" ht="26" customHeight="1" spans="1:18">
      <c r="A494" s="95" t="s">
        <v>573</v>
      </c>
      <c r="B494" s="96" t="s">
        <v>150</v>
      </c>
      <c r="C494" s="96"/>
      <c r="D494" s="101"/>
      <c r="E494" s="102" t="s">
        <v>580</v>
      </c>
      <c r="F494" s="99"/>
      <c r="G494" s="94">
        <f t="shared" si="8"/>
        <v>514.922669</v>
      </c>
      <c r="H494" s="100">
        <v>77.07475</v>
      </c>
      <c r="I494" s="100">
        <v>-191.479643</v>
      </c>
      <c r="J494" s="100">
        <v>629.327562</v>
      </c>
      <c r="K494" s="100">
        <v>0</v>
      </c>
      <c r="L494" s="72"/>
      <c r="M494" s="72"/>
      <c r="N494" s="73"/>
      <c r="P494" s="73"/>
      <c r="Q494" s="73"/>
      <c r="R494" s="73"/>
    </row>
    <row r="495" s="67" customFormat="1" ht="26" customHeight="1" spans="1:18">
      <c r="A495" s="95" t="s">
        <v>573</v>
      </c>
      <c r="B495" s="96" t="s">
        <v>150</v>
      </c>
      <c r="C495" s="96" t="s">
        <v>147</v>
      </c>
      <c r="D495" s="101"/>
      <c r="E495" s="98"/>
      <c r="F495" s="99" t="s">
        <v>581</v>
      </c>
      <c r="G495" s="94">
        <f t="shared" si="8"/>
        <v>522.362669</v>
      </c>
      <c r="H495" s="100">
        <v>77.07475</v>
      </c>
      <c r="I495" s="100">
        <v>-184.039643</v>
      </c>
      <c r="J495" s="100">
        <v>629.327562</v>
      </c>
      <c r="K495" s="100">
        <v>0</v>
      </c>
      <c r="L495" s="72"/>
      <c r="M495" s="72"/>
      <c r="N495" s="73"/>
      <c r="P495" s="73"/>
      <c r="Q495" s="73"/>
      <c r="R495" s="73"/>
    </row>
    <row r="496" s="67" customFormat="1" ht="26" customHeight="1" spans="1:18">
      <c r="A496" s="95" t="s">
        <v>573</v>
      </c>
      <c r="B496" s="96" t="s">
        <v>150</v>
      </c>
      <c r="C496" s="96" t="s">
        <v>161</v>
      </c>
      <c r="D496" s="101"/>
      <c r="E496" s="102"/>
      <c r="F496" s="99" t="s">
        <v>582</v>
      </c>
      <c r="G496" s="94">
        <f t="shared" si="8"/>
        <v>-7.44</v>
      </c>
      <c r="H496" s="100">
        <v>0</v>
      </c>
      <c r="I496" s="100">
        <v>-7.44</v>
      </c>
      <c r="J496" s="100">
        <v>0</v>
      </c>
      <c r="K496" s="100">
        <v>0</v>
      </c>
      <c r="L496" s="72"/>
      <c r="M496" s="72"/>
      <c r="N496" s="73"/>
      <c r="P496" s="73"/>
      <c r="Q496" s="73"/>
      <c r="R496" s="73"/>
    </row>
    <row r="497" s="67" customFormat="1" ht="26" customHeight="1" spans="1:18">
      <c r="A497" s="95" t="s">
        <v>573</v>
      </c>
      <c r="B497" s="96" t="s">
        <v>161</v>
      </c>
      <c r="C497" s="96"/>
      <c r="D497" s="101"/>
      <c r="E497" s="98" t="s">
        <v>583</v>
      </c>
      <c r="F497" s="99"/>
      <c r="G497" s="94">
        <f t="shared" si="8"/>
        <v>-395.819989</v>
      </c>
      <c r="H497" s="100">
        <v>196.280924</v>
      </c>
      <c r="I497" s="100">
        <v>-426.838413</v>
      </c>
      <c r="J497" s="100">
        <v>0.9178</v>
      </c>
      <c r="K497" s="100">
        <v>-166.1803</v>
      </c>
      <c r="L497" s="72"/>
      <c r="M497" s="72"/>
      <c r="N497" s="73"/>
      <c r="P497" s="73"/>
      <c r="Q497" s="73"/>
      <c r="R497" s="73"/>
    </row>
    <row r="498" s="67" customFormat="1" ht="26" customHeight="1" spans="1:18">
      <c r="A498" s="95" t="s">
        <v>573</v>
      </c>
      <c r="B498" s="96" t="s">
        <v>161</v>
      </c>
      <c r="C498" s="96" t="s">
        <v>156</v>
      </c>
      <c r="D498" s="97"/>
      <c r="E498" s="98"/>
      <c r="F498" s="99" t="s">
        <v>584</v>
      </c>
      <c r="G498" s="94">
        <f t="shared" si="8"/>
        <v>-395.819989</v>
      </c>
      <c r="H498" s="100">
        <v>196.280924</v>
      </c>
      <c r="I498" s="100">
        <v>-426.838413</v>
      </c>
      <c r="J498" s="100">
        <v>0.9178</v>
      </c>
      <c r="K498" s="100">
        <v>-166.1803</v>
      </c>
      <c r="L498" s="72"/>
      <c r="M498" s="72"/>
      <c r="N498" s="73"/>
      <c r="P498" s="73"/>
      <c r="Q498" s="73"/>
      <c r="R498" s="73"/>
    </row>
    <row r="499" s="67" customFormat="1" ht="26" customHeight="1" spans="1:18">
      <c r="A499" s="95" t="s">
        <v>585</v>
      </c>
      <c r="B499" s="96"/>
      <c r="C499" s="96"/>
      <c r="D499" s="101" t="s">
        <v>586</v>
      </c>
      <c r="E499" s="102"/>
      <c r="F499" s="99"/>
      <c r="G499" s="94">
        <f t="shared" si="8"/>
        <v>-446.379519</v>
      </c>
      <c r="H499" s="100">
        <v>0</v>
      </c>
      <c r="I499" s="100">
        <v>-446.379519</v>
      </c>
      <c r="J499" s="100">
        <v>3200</v>
      </c>
      <c r="K499" s="100">
        <v>-3200</v>
      </c>
      <c r="L499" s="72"/>
      <c r="M499" s="72"/>
      <c r="N499" s="73"/>
      <c r="P499" s="73"/>
      <c r="Q499" s="73"/>
      <c r="R499" s="73"/>
    </row>
    <row r="500" s="67" customFormat="1" ht="26" customHeight="1" spans="1:18">
      <c r="A500" s="95" t="s">
        <v>585</v>
      </c>
      <c r="B500" s="96" t="s">
        <v>147</v>
      </c>
      <c r="C500" s="96"/>
      <c r="D500" s="101"/>
      <c r="E500" s="98" t="s">
        <v>587</v>
      </c>
      <c r="F500" s="99"/>
      <c r="G500" s="94">
        <f t="shared" si="8"/>
        <v>0</v>
      </c>
      <c r="H500" s="100">
        <v>0</v>
      </c>
      <c r="I500" s="100">
        <v>0</v>
      </c>
      <c r="J500" s="100">
        <v>3200</v>
      </c>
      <c r="K500" s="100">
        <v>-3200</v>
      </c>
      <c r="L500" s="72"/>
      <c r="M500" s="72"/>
      <c r="N500" s="73"/>
      <c r="P500" s="73"/>
      <c r="Q500" s="73"/>
      <c r="R500" s="73"/>
    </row>
    <row r="501" s="67" customFormat="1" ht="26" customHeight="1" spans="1:13">
      <c r="A501" s="95" t="s">
        <v>585</v>
      </c>
      <c r="B501" s="96" t="s">
        <v>147</v>
      </c>
      <c r="C501" s="96" t="s">
        <v>244</v>
      </c>
      <c r="D501" s="101"/>
      <c r="E501" s="98"/>
      <c r="F501" s="99" t="s">
        <v>588</v>
      </c>
      <c r="G501" s="94">
        <f t="shared" si="8"/>
        <v>0</v>
      </c>
      <c r="H501" s="100">
        <v>0</v>
      </c>
      <c r="I501" s="100">
        <v>0</v>
      </c>
      <c r="J501" s="100">
        <v>3200</v>
      </c>
      <c r="K501" s="100">
        <v>-3200</v>
      </c>
      <c r="L501" s="72"/>
      <c r="M501" s="72"/>
    </row>
    <row r="502" s="67" customFormat="1" ht="26" customHeight="1" spans="1:18">
      <c r="A502" s="95" t="s">
        <v>585</v>
      </c>
      <c r="B502" s="96" t="s">
        <v>147</v>
      </c>
      <c r="C502" s="96" t="s">
        <v>156</v>
      </c>
      <c r="D502" s="101"/>
      <c r="E502" s="98"/>
      <c r="F502" s="99" t="s">
        <v>589</v>
      </c>
      <c r="G502" s="94">
        <f t="shared" si="8"/>
        <v>0</v>
      </c>
      <c r="H502" s="100">
        <v>0</v>
      </c>
      <c r="I502" s="100">
        <v>0</v>
      </c>
      <c r="J502" s="100">
        <v>0</v>
      </c>
      <c r="K502" s="100">
        <v>0</v>
      </c>
      <c r="L502" s="72"/>
      <c r="M502" s="72"/>
      <c r="N502" s="73"/>
      <c r="P502" s="73"/>
      <c r="Q502" s="73"/>
      <c r="R502" s="73"/>
    </row>
    <row r="503" s="67" customFormat="1" ht="26" customHeight="1" spans="1:18">
      <c r="A503" s="95" t="s">
        <v>585</v>
      </c>
      <c r="B503" s="96" t="s">
        <v>152</v>
      </c>
      <c r="C503" s="96"/>
      <c r="D503" s="101"/>
      <c r="E503" s="98" t="s">
        <v>590</v>
      </c>
      <c r="F503" s="99"/>
      <c r="G503" s="94">
        <f t="shared" si="8"/>
        <v>-446.379519</v>
      </c>
      <c r="H503" s="100">
        <v>0</v>
      </c>
      <c r="I503" s="100">
        <v>-446.379519</v>
      </c>
      <c r="J503" s="100">
        <v>0</v>
      </c>
      <c r="K503" s="100">
        <v>0</v>
      </c>
      <c r="L503" s="72"/>
      <c r="M503" s="72"/>
      <c r="N503" s="73"/>
      <c r="P503" s="73"/>
      <c r="Q503" s="73"/>
      <c r="R503" s="73"/>
    </row>
    <row r="504" s="67" customFormat="1" ht="26" customHeight="1" spans="1:13">
      <c r="A504" s="95" t="s">
        <v>585</v>
      </c>
      <c r="B504" s="96" t="s">
        <v>152</v>
      </c>
      <c r="C504" s="96" t="s">
        <v>161</v>
      </c>
      <c r="D504" s="101"/>
      <c r="E504" s="102"/>
      <c r="F504" s="99" t="s">
        <v>591</v>
      </c>
      <c r="G504" s="94">
        <f t="shared" si="8"/>
        <v>-446.379519</v>
      </c>
      <c r="H504" s="100">
        <v>0</v>
      </c>
      <c r="I504" s="100">
        <v>-446.379519</v>
      </c>
      <c r="J504" s="100">
        <v>0</v>
      </c>
      <c r="K504" s="100">
        <v>0</v>
      </c>
      <c r="L504" s="72"/>
      <c r="M504" s="72"/>
    </row>
    <row r="505" s="67" customFormat="1" ht="26" customHeight="1" spans="1:18">
      <c r="A505" s="95" t="s">
        <v>592</v>
      </c>
      <c r="B505" s="96"/>
      <c r="C505" s="96"/>
      <c r="D505" s="101" t="s">
        <v>593</v>
      </c>
      <c r="E505" s="98"/>
      <c r="F505" s="99"/>
      <c r="G505" s="94">
        <f t="shared" si="8"/>
        <v>-62.3202629999996</v>
      </c>
      <c r="H505" s="100">
        <v>1406.685147</v>
      </c>
      <c r="I505" s="100">
        <v>-1427.537754</v>
      </c>
      <c r="J505" s="100">
        <v>1838.005</v>
      </c>
      <c r="K505" s="100">
        <v>-1879.472656</v>
      </c>
      <c r="L505" s="72"/>
      <c r="M505" s="72"/>
      <c r="N505" s="73"/>
      <c r="P505" s="73"/>
      <c r="Q505" s="73"/>
      <c r="R505" s="73"/>
    </row>
    <row r="506" s="67" customFormat="1" ht="26" customHeight="1" spans="1:18">
      <c r="A506" s="95" t="s">
        <v>592</v>
      </c>
      <c r="B506" s="96" t="s">
        <v>147</v>
      </c>
      <c r="C506" s="96"/>
      <c r="D506" s="101"/>
      <c r="E506" s="98" t="s">
        <v>594</v>
      </c>
      <c r="F506" s="99"/>
      <c r="G506" s="94">
        <f t="shared" si="8"/>
        <v>-539.293683</v>
      </c>
      <c r="H506" s="100">
        <v>164.15</v>
      </c>
      <c r="I506" s="100">
        <v>-670.329483</v>
      </c>
      <c r="J506" s="100">
        <v>1785.075</v>
      </c>
      <c r="K506" s="100">
        <v>-1818.1892</v>
      </c>
      <c r="L506" s="72"/>
      <c r="M506" s="72"/>
      <c r="N506" s="73"/>
      <c r="P506" s="73"/>
      <c r="Q506" s="73"/>
      <c r="R506" s="73"/>
    </row>
    <row r="507" s="67" customFormat="1" ht="26" customHeight="1" spans="1:18">
      <c r="A507" s="95" t="s">
        <v>592</v>
      </c>
      <c r="B507" s="96" t="s">
        <v>147</v>
      </c>
      <c r="C507" s="96" t="s">
        <v>150</v>
      </c>
      <c r="D507" s="101"/>
      <c r="E507" s="102"/>
      <c r="F507" s="99" t="s">
        <v>151</v>
      </c>
      <c r="G507" s="94">
        <f t="shared" si="8"/>
        <v>-84.981852</v>
      </c>
      <c r="H507" s="100">
        <v>0</v>
      </c>
      <c r="I507" s="100">
        <v>-84.981852</v>
      </c>
      <c r="J507" s="100">
        <v>0</v>
      </c>
      <c r="K507" s="100">
        <v>0</v>
      </c>
      <c r="L507" s="72"/>
      <c r="M507" s="72"/>
      <c r="N507" s="73"/>
      <c r="P507" s="73"/>
      <c r="Q507" s="73"/>
      <c r="R507" s="73"/>
    </row>
    <row r="508" s="67" customFormat="1" ht="26" customHeight="1" spans="1:18">
      <c r="A508" s="95" t="s">
        <v>592</v>
      </c>
      <c r="B508" s="96" t="s">
        <v>147</v>
      </c>
      <c r="C508" s="96" t="s">
        <v>152</v>
      </c>
      <c r="D508" s="101"/>
      <c r="E508" s="98"/>
      <c r="F508" s="99" t="s">
        <v>595</v>
      </c>
      <c r="G508" s="94">
        <f t="shared" si="8"/>
        <v>-28.546826</v>
      </c>
      <c r="H508" s="100">
        <v>0</v>
      </c>
      <c r="I508" s="100">
        <v>-28.546826</v>
      </c>
      <c r="J508" s="100">
        <v>0</v>
      </c>
      <c r="K508" s="100">
        <v>0</v>
      </c>
      <c r="L508" s="72"/>
      <c r="M508" s="72"/>
      <c r="N508" s="73"/>
      <c r="P508" s="73"/>
      <c r="Q508" s="73"/>
      <c r="R508" s="73"/>
    </row>
    <row r="509" s="67" customFormat="1" ht="26" customHeight="1" spans="1:18">
      <c r="A509" s="95" t="s">
        <v>592</v>
      </c>
      <c r="B509" s="96" t="s">
        <v>147</v>
      </c>
      <c r="C509" s="96" t="s">
        <v>177</v>
      </c>
      <c r="D509" s="101"/>
      <c r="E509" s="102"/>
      <c r="F509" s="99" t="s">
        <v>596</v>
      </c>
      <c r="G509" s="94">
        <f t="shared" si="8"/>
        <v>-144.774525</v>
      </c>
      <c r="H509" s="100">
        <v>164.15</v>
      </c>
      <c r="I509" s="100">
        <v>-308.924525</v>
      </c>
      <c r="J509" s="100">
        <v>1785.075</v>
      </c>
      <c r="K509" s="100">
        <v>-1785.075</v>
      </c>
      <c r="L509" s="72"/>
      <c r="M509" s="72"/>
      <c r="N509" s="73"/>
      <c r="P509" s="73"/>
      <c r="Q509" s="73"/>
      <c r="R509" s="73"/>
    </row>
    <row r="510" s="67" customFormat="1" ht="26" customHeight="1" spans="1:13">
      <c r="A510" s="95" t="s">
        <v>592</v>
      </c>
      <c r="B510" s="96" t="s">
        <v>147</v>
      </c>
      <c r="C510" s="96" t="s">
        <v>156</v>
      </c>
      <c r="D510" s="101"/>
      <c r="E510" s="98"/>
      <c r="F510" s="99" t="s">
        <v>597</v>
      </c>
      <c r="G510" s="94">
        <f t="shared" si="8"/>
        <v>-280.99048</v>
      </c>
      <c r="H510" s="100">
        <v>0</v>
      </c>
      <c r="I510" s="100">
        <v>-247.87628</v>
      </c>
      <c r="J510" s="100">
        <v>0</v>
      </c>
      <c r="K510" s="100">
        <v>-33.1142</v>
      </c>
      <c r="L510" s="72"/>
      <c r="M510" s="72"/>
    </row>
    <row r="511" s="67" customFormat="1" ht="26" customHeight="1" spans="1:18">
      <c r="A511" s="95" t="s">
        <v>592</v>
      </c>
      <c r="B511" s="96" t="s">
        <v>150</v>
      </c>
      <c r="C511" s="96"/>
      <c r="D511" s="101"/>
      <c r="E511" s="102" t="s">
        <v>598</v>
      </c>
      <c r="F511" s="99"/>
      <c r="G511" s="94">
        <f t="shared" si="8"/>
        <v>435.99992</v>
      </c>
      <c r="H511" s="100">
        <v>1192.535147</v>
      </c>
      <c r="I511" s="100">
        <v>-748.181771</v>
      </c>
      <c r="J511" s="100">
        <v>2.93</v>
      </c>
      <c r="K511" s="100">
        <v>-11.283456</v>
      </c>
      <c r="L511" s="72"/>
      <c r="M511" s="72"/>
      <c r="N511" s="73"/>
      <c r="P511" s="73"/>
      <c r="Q511" s="73"/>
      <c r="R511" s="73"/>
    </row>
    <row r="512" s="67" customFormat="1" ht="26" customHeight="1" spans="1:13">
      <c r="A512" s="95" t="s">
        <v>592</v>
      </c>
      <c r="B512" s="96" t="s">
        <v>150</v>
      </c>
      <c r="C512" s="96" t="s">
        <v>147</v>
      </c>
      <c r="D512" s="101"/>
      <c r="E512" s="98"/>
      <c r="F512" s="99" t="s">
        <v>149</v>
      </c>
      <c r="G512" s="94">
        <f t="shared" si="8"/>
        <v>-73.35852</v>
      </c>
      <c r="H512" s="100">
        <v>4.92148</v>
      </c>
      <c r="I512" s="100">
        <v>-78.28</v>
      </c>
      <c r="J512" s="100">
        <v>0</v>
      </c>
      <c r="K512" s="100">
        <v>0</v>
      </c>
      <c r="L512" s="72"/>
      <c r="M512" s="72"/>
    </row>
    <row r="513" s="67" customFormat="1" ht="26" customHeight="1" spans="1:18">
      <c r="A513" s="95" t="s">
        <v>592</v>
      </c>
      <c r="B513" s="96" t="s">
        <v>150</v>
      </c>
      <c r="C513" s="96" t="s">
        <v>152</v>
      </c>
      <c r="D513" s="101"/>
      <c r="E513" s="102"/>
      <c r="F513" s="99" t="s">
        <v>599</v>
      </c>
      <c r="G513" s="94">
        <f t="shared" si="8"/>
        <v>-116.49835</v>
      </c>
      <c r="H513" s="100">
        <v>23.075</v>
      </c>
      <c r="I513" s="100">
        <v>-139.57335</v>
      </c>
      <c r="J513" s="100">
        <v>2.93</v>
      </c>
      <c r="K513" s="100">
        <v>-2.93</v>
      </c>
      <c r="L513" s="72"/>
      <c r="M513" s="72"/>
      <c r="N513" s="73"/>
      <c r="P513" s="73"/>
      <c r="Q513" s="73"/>
      <c r="R513" s="73"/>
    </row>
    <row r="514" s="67" customFormat="1" ht="26" customHeight="1" spans="1:18">
      <c r="A514" s="95" t="s">
        <v>592</v>
      </c>
      <c r="B514" s="96" t="s">
        <v>150</v>
      </c>
      <c r="C514" s="96" t="s">
        <v>156</v>
      </c>
      <c r="D514" s="101"/>
      <c r="E514" s="98"/>
      <c r="F514" s="99" t="s">
        <v>600</v>
      </c>
      <c r="G514" s="94">
        <f t="shared" si="8"/>
        <v>625.85679</v>
      </c>
      <c r="H514" s="100">
        <v>1164.538667</v>
      </c>
      <c r="I514" s="100">
        <v>-530.328421</v>
      </c>
      <c r="J514" s="100">
        <v>0</v>
      </c>
      <c r="K514" s="100">
        <v>-8.353456</v>
      </c>
      <c r="L514" s="72"/>
      <c r="M514" s="72"/>
      <c r="N514" s="73"/>
      <c r="P514" s="73"/>
      <c r="Q514" s="73"/>
      <c r="R514" s="73"/>
    </row>
    <row r="515" s="67" customFormat="1" ht="26" customHeight="1" spans="1:18">
      <c r="A515" s="95" t="s">
        <v>592</v>
      </c>
      <c r="B515" s="96" t="s">
        <v>170</v>
      </c>
      <c r="C515" s="96"/>
      <c r="D515" s="97"/>
      <c r="E515" s="98" t="s">
        <v>601</v>
      </c>
      <c r="F515" s="99"/>
      <c r="G515" s="94">
        <f t="shared" si="8"/>
        <v>-4.0265</v>
      </c>
      <c r="H515" s="100">
        <v>0</v>
      </c>
      <c r="I515" s="100">
        <v>-4.0265</v>
      </c>
      <c r="J515" s="100">
        <v>0</v>
      </c>
      <c r="K515" s="100">
        <v>0</v>
      </c>
      <c r="L515" s="72"/>
      <c r="M515" s="72"/>
      <c r="N515" s="73"/>
      <c r="P515" s="73"/>
      <c r="Q515" s="73"/>
      <c r="R515" s="73"/>
    </row>
    <row r="516" s="67" customFormat="1" ht="26" customHeight="1" spans="1:18">
      <c r="A516" s="95" t="s">
        <v>592</v>
      </c>
      <c r="B516" s="96" t="s">
        <v>170</v>
      </c>
      <c r="C516" s="96" t="s">
        <v>150</v>
      </c>
      <c r="D516" s="97"/>
      <c r="E516" s="98"/>
      <c r="F516" s="99" t="s">
        <v>151</v>
      </c>
      <c r="G516" s="94">
        <f t="shared" si="8"/>
        <v>-4.0265</v>
      </c>
      <c r="H516" s="100">
        <v>0</v>
      </c>
      <c r="I516" s="100">
        <v>-4.0265</v>
      </c>
      <c r="J516" s="100">
        <v>0</v>
      </c>
      <c r="K516" s="100">
        <v>0</v>
      </c>
      <c r="L516" s="72"/>
      <c r="M516" s="72"/>
      <c r="N516" s="73"/>
      <c r="P516" s="73"/>
      <c r="Q516" s="73"/>
      <c r="R516" s="73"/>
    </row>
    <row r="517" s="67" customFormat="1" ht="26" customHeight="1" spans="1:18">
      <c r="A517" s="95" t="s">
        <v>592</v>
      </c>
      <c r="B517" s="96" t="s">
        <v>177</v>
      </c>
      <c r="C517" s="96"/>
      <c r="D517" s="97"/>
      <c r="E517" s="98" t="s">
        <v>602</v>
      </c>
      <c r="F517" s="99"/>
      <c r="G517" s="94">
        <f t="shared" si="8"/>
        <v>50</v>
      </c>
      <c r="H517" s="100">
        <v>50</v>
      </c>
      <c r="I517" s="100">
        <v>0</v>
      </c>
      <c r="J517" s="100">
        <v>50</v>
      </c>
      <c r="K517" s="100">
        <v>-50</v>
      </c>
      <c r="L517" s="72"/>
      <c r="M517" s="72"/>
      <c r="N517" s="73"/>
      <c r="P517" s="73"/>
      <c r="Q517" s="73"/>
      <c r="R517" s="73"/>
    </row>
    <row r="518" s="67" customFormat="1" ht="26" customHeight="1" spans="1:18">
      <c r="A518" s="95" t="s">
        <v>592</v>
      </c>
      <c r="B518" s="96" t="s">
        <v>177</v>
      </c>
      <c r="C518" s="96" t="s">
        <v>147</v>
      </c>
      <c r="D518" s="97"/>
      <c r="E518" s="98"/>
      <c r="F518" s="99" t="s">
        <v>603</v>
      </c>
      <c r="G518" s="94">
        <f t="shared" si="8"/>
        <v>50</v>
      </c>
      <c r="H518" s="100">
        <v>50</v>
      </c>
      <c r="I518" s="100">
        <v>0</v>
      </c>
      <c r="J518" s="100">
        <v>50</v>
      </c>
      <c r="K518" s="100">
        <v>-50</v>
      </c>
      <c r="L518" s="72"/>
      <c r="M518" s="72"/>
      <c r="N518" s="73"/>
      <c r="P518" s="73"/>
      <c r="Q518" s="73"/>
      <c r="R518" s="73"/>
    </row>
    <row r="519" s="67" customFormat="1" ht="26" customHeight="1" spans="1:18">
      <c r="A519" s="95" t="s">
        <v>592</v>
      </c>
      <c r="B519" s="96" t="s">
        <v>173</v>
      </c>
      <c r="C519" s="96"/>
      <c r="D519" s="101"/>
      <c r="E519" s="102" t="s">
        <v>604</v>
      </c>
      <c r="F519" s="99"/>
      <c r="G519" s="94">
        <f t="shared" si="8"/>
        <v>-5</v>
      </c>
      <c r="H519" s="100">
        <v>0</v>
      </c>
      <c r="I519" s="100">
        <v>-5</v>
      </c>
      <c r="J519" s="100">
        <v>0</v>
      </c>
      <c r="K519" s="100">
        <v>0</v>
      </c>
      <c r="L519" s="100"/>
      <c r="M519" s="72"/>
      <c r="N519" s="73"/>
      <c r="P519" s="73"/>
      <c r="Q519" s="73"/>
      <c r="R519" s="73"/>
    </row>
    <row r="520" s="67" customFormat="1" ht="26" customHeight="1" spans="1:18">
      <c r="A520" s="95" t="s">
        <v>592</v>
      </c>
      <c r="B520" s="96" t="s">
        <v>173</v>
      </c>
      <c r="C520" s="96" t="s">
        <v>161</v>
      </c>
      <c r="D520" s="101"/>
      <c r="E520" s="98"/>
      <c r="F520" s="99" t="s">
        <v>605</v>
      </c>
      <c r="G520" s="94">
        <f t="shared" ref="G520:G542" si="9">H520+I520+J520+K520</f>
        <v>-5</v>
      </c>
      <c r="H520" s="100">
        <v>0</v>
      </c>
      <c r="I520" s="100">
        <v>-5</v>
      </c>
      <c r="J520" s="100">
        <v>0</v>
      </c>
      <c r="K520" s="100">
        <v>0</v>
      </c>
      <c r="L520" s="72"/>
      <c r="M520" s="72"/>
      <c r="N520" s="73"/>
      <c r="P520" s="73"/>
      <c r="Q520" s="73"/>
      <c r="R520" s="73"/>
    </row>
    <row r="521" s="67" customFormat="1" ht="26" customHeight="1" spans="1:18">
      <c r="A521" s="95" t="s">
        <v>592</v>
      </c>
      <c r="B521" s="96" t="s">
        <v>156</v>
      </c>
      <c r="C521" s="96"/>
      <c r="D521" s="101"/>
      <c r="E521" s="102" t="s">
        <v>606</v>
      </c>
      <c r="F521" s="99"/>
      <c r="G521" s="94">
        <f t="shared" si="9"/>
        <v>0</v>
      </c>
      <c r="H521" s="100">
        <v>0</v>
      </c>
      <c r="I521" s="100">
        <v>0</v>
      </c>
      <c r="J521" s="100">
        <v>0</v>
      </c>
      <c r="K521" s="100">
        <v>0</v>
      </c>
      <c r="L521" s="72"/>
      <c r="M521" s="72"/>
      <c r="N521" s="73"/>
      <c r="P521" s="73"/>
      <c r="Q521" s="73"/>
      <c r="R521" s="73"/>
    </row>
    <row r="522" s="67" customFormat="1" ht="26" customHeight="1" spans="1:18">
      <c r="A522" s="95" t="s">
        <v>592</v>
      </c>
      <c r="B522" s="96" t="s">
        <v>156</v>
      </c>
      <c r="C522" s="96" t="s">
        <v>156</v>
      </c>
      <c r="D522" s="101"/>
      <c r="E522" s="98"/>
      <c r="F522" s="99" t="s">
        <v>606</v>
      </c>
      <c r="G522" s="94">
        <f t="shared" si="9"/>
        <v>0</v>
      </c>
      <c r="H522" s="100">
        <v>0</v>
      </c>
      <c r="I522" s="100">
        <v>0</v>
      </c>
      <c r="J522" s="100">
        <v>0</v>
      </c>
      <c r="K522" s="100">
        <v>0</v>
      </c>
      <c r="L522" s="72"/>
      <c r="M522" s="72"/>
      <c r="N522" s="73"/>
      <c r="P522" s="73"/>
      <c r="Q522" s="73"/>
      <c r="R522" s="73"/>
    </row>
    <row r="523" s="67" customFormat="1" ht="26" customHeight="1" spans="1:18">
      <c r="A523" s="95" t="s">
        <v>607</v>
      </c>
      <c r="B523" s="96"/>
      <c r="C523" s="96"/>
      <c r="D523" s="97" t="s">
        <v>608</v>
      </c>
      <c r="E523" s="98"/>
      <c r="F523" s="99"/>
      <c r="G523" s="94">
        <f t="shared" si="9"/>
        <v>0</v>
      </c>
      <c r="H523" s="100">
        <v>0</v>
      </c>
      <c r="I523" s="100">
        <v>0</v>
      </c>
      <c r="J523" s="100">
        <v>0</v>
      </c>
      <c r="K523" s="100">
        <v>0</v>
      </c>
      <c r="L523" s="72"/>
      <c r="M523" s="72"/>
      <c r="N523" s="73"/>
      <c r="P523" s="73"/>
      <c r="Q523" s="73"/>
      <c r="R523" s="73"/>
    </row>
    <row r="524" s="67" customFormat="1" ht="26" customHeight="1" spans="1:18">
      <c r="A524" s="95" t="s">
        <v>607</v>
      </c>
      <c r="B524" s="95"/>
      <c r="C524" s="96"/>
      <c r="D524" s="97"/>
      <c r="E524" s="98"/>
      <c r="F524" s="99" t="s">
        <v>608</v>
      </c>
      <c r="G524" s="94">
        <f t="shared" si="9"/>
        <v>0</v>
      </c>
      <c r="H524" s="100">
        <v>0</v>
      </c>
      <c r="I524" s="100">
        <v>0</v>
      </c>
      <c r="J524" s="100">
        <v>0</v>
      </c>
      <c r="K524" s="100">
        <v>0</v>
      </c>
      <c r="L524" s="72"/>
      <c r="M524" s="72"/>
      <c r="N524" s="73"/>
      <c r="P524" s="73"/>
      <c r="Q524" s="73"/>
      <c r="R524" s="73"/>
    </row>
    <row r="525" s="67" customFormat="1" ht="26" customHeight="1" spans="1:18">
      <c r="A525" s="95" t="s">
        <v>609</v>
      </c>
      <c r="B525" s="96"/>
      <c r="C525" s="96"/>
      <c r="D525" s="101" t="s">
        <v>610</v>
      </c>
      <c r="E525" s="102"/>
      <c r="F525" s="99"/>
      <c r="G525" s="94">
        <f t="shared" si="9"/>
        <v>-6379.397026</v>
      </c>
      <c r="H525" s="100">
        <v>0</v>
      </c>
      <c r="I525" s="100">
        <v>-6139.49</v>
      </c>
      <c r="J525" s="100">
        <v>0</v>
      </c>
      <c r="K525" s="100">
        <v>-239.907026</v>
      </c>
      <c r="L525" s="72"/>
      <c r="M525" s="72"/>
      <c r="N525" s="73"/>
      <c r="P525" s="73"/>
      <c r="Q525" s="73"/>
      <c r="R525" s="73"/>
    </row>
    <row r="526" s="67" customFormat="1" ht="26" customHeight="1" spans="1:18">
      <c r="A526" s="95" t="s">
        <v>609</v>
      </c>
      <c r="B526" s="96" t="s">
        <v>150</v>
      </c>
      <c r="C526" s="96"/>
      <c r="D526" s="101"/>
      <c r="E526" s="98" t="s">
        <v>611</v>
      </c>
      <c r="F526" s="99"/>
      <c r="G526" s="94">
        <f t="shared" si="9"/>
        <v>-239.907026</v>
      </c>
      <c r="H526" s="100">
        <v>0</v>
      </c>
      <c r="I526" s="100">
        <v>0</v>
      </c>
      <c r="J526" s="100">
        <v>0</v>
      </c>
      <c r="K526" s="100">
        <v>-239.907026</v>
      </c>
      <c r="L526" s="72"/>
      <c r="M526" s="72"/>
      <c r="N526" s="73"/>
      <c r="P526" s="73"/>
      <c r="Q526" s="73"/>
      <c r="R526" s="73"/>
    </row>
    <row r="527" s="67" customFormat="1" ht="26" customHeight="1" spans="1:18">
      <c r="A527" s="95" t="s">
        <v>609</v>
      </c>
      <c r="B527" s="96" t="s">
        <v>150</v>
      </c>
      <c r="C527" s="96" t="s">
        <v>147</v>
      </c>
      <c r="D527" s="101"/>
      <c r="E527" s="102"/>
      <c r="F527" s="99" t="s">
        <v>611</v>
      </c>
      <c r="G527" s="94">
        <f t="shared" si="9"/>
        <v>-239.907026</v>
      </c>
      <c r="H527" s="100">
        <v>0</v>
      </c>
      <c r="I527" s="100">
        <v>0</v>
      </c>
      <c r="J527" s="100">
        <v>0</v>
      </c>
      <c r="K527" s="100">
        <v>-239.907026</v>
      </c>
      <c r="L527" s="72"/>
      <c r="M527" s="72"/>
      <c r="N527" s="73"/>
      <c r="P527" s="73"/>
      <c r="Q527" s="73"/>
      <c r="R527" s="73"/>
    </row>
    <row r="528" s="67" customFormat="1" ht="26" customHeight="1" spans="1:18">
      <c r="A528" s="95" t="s">
        <v>609</v>
      </c>
      <c r="B528" s="96" t="s">
        <v>156</v>
      </c>
      <c r="C528" s="96"/>
      <c r="D528" s="101"/>
      <c r="E528" s="98" t="s">
        <v>610</v>
      </c>
      <c r="F528" s="99"/>
      <c r="G528" s="94">
        <f t="shared" si="9"/>
        <v>-6139.49</v>
      </c>
      <c r="H528" s="100">
        <v>0</v>
      </c>
      <c r="I528" s="100">
        <v>-6139.49</v>
      </c>
      <c r="J528" s="100">
        <v>0</v>
      </c>
      <c r="K528" s="100">
        <v>0</v>
      </c>
      <c r="L528" s="72"/>
      <c r="M528" s="72"/>
      <c r="N528" s="73"/>
      <c r="P528" s="73"/>
      <c r="Q528" s="73"/>
      <c r="R528" s="73"/>
    </row>
    <row r="529" s="67" customFormat="1" ht="26" customHeight="1" spans="1:18">
      <c r="A529" s="95" t="s">
        <v>609</v>
      </c>
      <c r="B529" s="96" t="s">
        <v>156</v>
      </c>
      <c r="C529" s="96" t="s">
        <v>156</v>
      </c>
      <c r="D529" s="101"/>
      <c r="E529" s="98"/>
      <c r="F529" s="99" t="s">
        <v>610</v>
      </c>
      <c r="G529" s="94">
        <f t="shared" si="9"/>
        <v>-6139.49</v>
      </c>
      <c r="H529" s="100">
        <v>0</v>
      </c>
      <c r="I529" s="100">
        <v>-6139.49</v>
      </c>
      <c r="J529" s="100">
        <v>0</v>
      </c>
      <c r="K529" s="100">
        <v>0</v>
      </c>
      <c r="L529" s="72"/>
      <c r="M529" s="72"/>
      <c r="N529" s="73"/>
      <c r="P529" s="73"/>
      <c r="Q529" s="73"/>
      <c r="R529" s="73"/>
    </row>
    <row r="530" s="67" customFormat="1" ht="26" customHeight="1" spans="1:18">
      <c r="A530" s="95" t="s">
        <v>612</v>
      </c>
      <c r="B530" s="96"/>
      <c r="C530" s="96"/>
      <c r="D530" s="97" t="s">
        <v>613</v>
      </c>
      <c r="E530" s="98"/>
      <c r="F530" s="99"/>
      <c r="G530" s="94">
        <f t="shared" si="9"/>
        <v>22700</v>
      </c>
      <c r="H530" s="100">
        <v>22700</v>
      </c>
      <c r="I530" s="100">
        <v>0</v>
      </c>
      <c r="J530" s="100">
        <v>163728.952418</v>
      </c>
      <c r="K530" s="100">
        <v>-163728.952418</v>
      </c>
      <c r="L530" s="72"/>
      <c r="M530" s="72"/>
      <c r="N530" s="73"/>
      <c r="P530" s="73"/>
      <c r="Q530" s="73"/>
      <c r="R530" s="73"/>
    </row>
    <row r="531" s="67" customFormat="1" ht="26" customHeight="1" spans="1:18">
      <c r="A531" s="95" t="s">
        <v>612</v>
      </c>
      <c r="B531" s="96" t="s">
        <v>147</v>
      </c>
      <c r="C531" s="96"/>
      <c r="D531" s="101"/>
      <c r="E531" s="102" t="s">
        <v>614</v>
      </c>
      <c r="F531" s="99"/>
      <c r="G531" s="94">
        <f t="shared" si="9"/>
        <v>22700</v>
      </c>
      <c r="H531" s="100">
        <v>22700</v>
      </c>
      <c r="I531" s="100">
        <v>0</v>
      </c>
      <c r="J531" s="100">
        <v>128592</v>
      </c>
      <c r="K531" s="100">
        <v>-128592</v>
      </c>
      <c r="L531" s="72"/>
      <c r="M531" s="72"/>
      <c r="N531" s="73"/>
      <c r="P531" s="73"/>
      <c r="Q531" s="73"/>
      <c r="R531" s="73"/>
    </row>
    <row r="532" s="67" customFormat="1" ht="26" customHeight="1" spans="1:18">
      <c r="A532" s="95" t="s">
        <v>612</v>
      </c>
      <c r="B532" s="96" t="s">
        <v>147</v>
      </c>
      <c r="C532" s="96" t="s">
        <v>156</v>
      </c>
      <c r="D532" s="97"/>
      <c r="E532" s="98"/>
      <c r="F532" s="99" t="s">
        <v>615</v>
      </c>
      <c r="G532" s="94">
        <f t="shared" si="9"/>
        <v>22700</v>
      </c>
      <c r="H532" s="100">
        <v>22700</v>
      </c>
      <c r="I532" s="100">
        <v>0</v>
      </c>
      <c r="J532" s="100">
        <v>128592</v>
      </c>
      <c r="K532" s="100">
        <v>-128592</v>
      </c>
      <c r="L532" s="72"/>
      <c r="M532" s="72"/>
      <c r="N532" s="73"/>
      <c r="P532" s="73"/>
      <c r="Q532" s="73"/>
      <c r="R532" s="73"/>
    </row>
    <row r="533" s="67" customFormat="1" ht="26" customHeight="1" spans="1:18">
      <c r="A533" s="95" t="s">
        <v>612</v>
      </c>
      <c r="B533" s="96" t="s">
        <v>150</v>
      </c>
      <c r="C533" s="96"/>
      <c r="D533" s="97"/>
      <c r="E533" s="98" t="s">
        <v>616</v>
      </c>
      <c r="F533" s="99"/>
      <c r="G533" s="94">
        <f t="shared" si="9"/>
        <v>0</v>
      </c>
      <c r="H533" s="100">
        <v>0</v>
      </c>
      <c r="I533" s="100">
        <v>0</v>
      </c>
      <c r="J533" s="100">
        <v>35136.952418</v>
      </c>
      <c r="K533" s="100">
        <v>-35136.952418</v>
      </c>
      <c r="L533" s="72"/>
      <c r="M533" s="72"/>
      <c r="N533" s="73"/>
      <c r="P533" s="73"/>
      <c r="Q533" s="73"/>
      <c r="R533" s="73"/>
    </row>
    <row r="534" s="67" customFormat="1" ht="26" customHeight="1" spans="1:18">
      <c r="A534" s="95" t="s">
        <v>612</v>
      </c>
      <c r="B534" s="96" t="s">
        <v>150</v>
      </c>
      <c r="C534" s="96" t="s">
        <v>617</v>
      </c>
      <c r="D534" s="101"/>
      <c r="E534" s="102"/>
      <c r="F534" s="99" t="s">
        <v>618</v>
      </c>
      <c r="G534" s="94">
        <f t="shared" si="9"/>
        <v>4709.73258</v>
      </c>
      <c r="H534" s="100">
        <v>0</v>
      </c>
      <c r="I534" s="100">
        <v>0</v>
      </c>
      <c r="J534" s="100">
        <v>35078.333384</v>
      </c>
      <c r="K534" s="100">
        <v>-30368.600804</v>
      </c>
      <c r="L534" s="72"/>
      <c r="M534" s="72"/>
      <c r="N534" s="73"/>
      <c r="P534" s="73"/>
      <c r="Q534" s="73"/>
      <c r="R534" s="73"/>
    </row>
    <row r="535" s="67" customFormat="1" ht="26" customHeight="1" spans="1:18">
      <c r="A535" s="95" t="s">
        <v>612</v>
      </c>
      <c r="B535" s="96" t="s">
        <v>150</v>
      </c>
      <c r="C535" s="96" t="s">
        <v>518</v>
      </c>
      <c r="D535" s="101"/>
      <c r="E535" s="98"/>
      <c r="F535" s="99" t="s">
        <v>619</v>
      </c>
      <c r="G535" s="94">
        <f t="shared" si="9"/>
        <v>-4709.73258</v>
      </c>
      <c r="H535" s="100">
        <v>0</v>
      </c>
      <c r="I535" s="100">
        <v>0</v>
      </c>
      <c r="J535" s="100">
        <v>0</v>
      </c>
      <c r="K535" s="100">
        <v>-4709.73258</v>
      </c>
      <c r="L535" s="72"/>
      <c r="M535" s="72"/>
      <c r="N535" s="73"/>
      <c r="P535" s="73"/>
      <c r="Q535" s="73"/>
      <c r="R535" s="73"/>
    </row>
    <row r="536" s="67" customFormat="1" ht="26" customHeight="1" spans="1:18">
      <c r="A536" s="95" t="s">
        <v>612</v>
      </c>
      <c r="B536" s="96" t="s">
        <v>150</v>
      </c>
      <c r="C536" s="96" t="s">
        <v>620</v>
      </c>
      <c r="D536" s="101"/>
      <c r="E536" s="98"/>
      <c r="F536" s="99" t="s">
        <v>621</v>
      </c>
      <c r="G536" s="94">
        <f t="shared" si="9"/>
        <v>0</v>
      </c>
      <c r="H536" s="100">
        <v>0</v>
      </c>
      <c r="I536" s="100">
        <v>0</v>
      </c>
      <c r="J536" s="100">
        <v>58.619034</v>
      </c>
      <c r="K536" s="100">
        <v>-58.619034</v>
      </c>
      <c r="L536" s="72"/>
      <c r="M536" s="72"/>
      <c r="N536" s="73"/>
      <c r="P536" s="73"/>
      <c r="Q536" s="73"/>
      <c r="R536" s="73"/>
    </row>
    <row r="537" s="67" customFormat="1" ht="26" customHeight="1" spans="1:18">
      <c r="A537" s="95" t="s">
        <v>622</v>
      </c>
      <c r="B537" s="96"/>
      <c r="C537" s="96"/>
      <c r="D537" s="101" t="s">
        <v>623</v>
      </c>
      <c r="E537" s="98"/>
      <c r="F537" s="99"/>
      <c r="G537" s="94">
        <f t="shared" si="9"/>
        <v>9.141</v>
      </c>
      <c r="H537" s="100">
        <v>9.141</v>
      </c>
      <c r="I537" s="100">
        <v>0</v>
      </c>
      <c r="J537" s="100">
        <v>0</v>
      </c>
      <c r="K537" s="100">
        <v>0</v>
      </c>
      <c r="L537" s="72"/>
      <c r="M537" s="72"/>
      <c r="N537" s="73"/>
      <c r="P537" s="73"/>
      <c r="Q537" s="73"/>
      <c r="R537" s="73"/>
    </row>
    <row r="538" s="67" customFormat="1" ht="26" customHeight="1" spans="1:18">
      <c r="A538" s="95" t="s">
        <v>622</v>
      </c>
      <c r="B538" s="96" t="s">
        <v>161</v>
      </c>
      <c r="C538" s="96"/>
      <c r="D538" s="101"/>
      <c r="E538" s="98" t="s">
        <v>624</v>
      </c>
      <c r="F538" s="99"/>
      <c r="G538" s="94">
        <f t="shared" si="9"/>
        <v>9.141</v>
      </c>
      <c r="H538" s="100">
        <v>9.141</v>
      </c>
      <c r="I538" s="100">
        <v>0</v>
      </c>
      <c r="J538" s="100">
        <v>0</v>
      </c>
      <c r="K538" s="100">
        <v>0</v>
      </c>
      <c r="L538" s="72"/>
      <c r="M538" s="72"/>
      <c r="N538" s="73"/>
      <c r="P538" s="73"/>
      <c r="Q538" s="73"/>
      <c r="R538" s="73"/>
    </row>
    <row r="539" s="67" customFormat="1" ht="26" customHeight="1" spans="1:18">
      <c r="A539" s="95" t="s">
        <v>622</v>
      </c>
      <c r="B539" s="96" t="s">
        <v>161</v>
      </c>
      <c r="C539" s="96" t="s">
        <v>147</v>
      </c>
      <c r="D539" s="101"/>
      <c r="E539" s="98"/>
      <c r="F539" s="99" t="s">
        <v>625</v>
      </c>
      <c r="G539" s="94">
        <f t="shared" si="9"/>
        <v>9.141</v>
      </c>
      <c r="H539" s="100">
        <v>9.141</v>
      </c>
      <c r="I539" s="100">
        <v>0</v>
      </c>
      <c r="J539" s="100">
        <v>0</v>
      </c>
      <c r="K539" s="100">
        <v>0</v>
      </c>
      <c r="L539" s="72"/>
      <c r="M539" s="72"/>
      <c r="N539" s="73"/>
      <c r="P539" s="73"/>
      <c r="Q539" s="73"/>
      <c r="R539" s="73"/>
    </row>
    <row r="540" s="67" customFormat="1" ht="26" customHeight="1" spans="1:18">
      <c r="A540" s="95" t="s">
        <v>626</v>
      </c>
      <c r="B540" s="96"/>
      <c r="C540" s="96"/>
      <c r="D540" s="101" t="s">
        <v>627</v>
      </c>
      <c r="E540" s="98"/>
      <c r="F540" s="99"/>
      <c r="G540" s="94">
        <f t="shared" si="9"/>
        <v>2.387548</v>
      </c>
      <c r="H540" s="100">
        <v>2.387548</v>
      </c>
      <c r="I540" s="100">
        <v>0</v>
      </c>
      <c r="J540" s="100">
        <v>0</v>
      </c>
      <c r="K540" s="100">
        <v>0</v>
      </c>
      <c r="L540" s="72"/>
      <c r="M540" s="72"/>
      <c r="N540" s="73"/>
      <c r="P540" s="73"/>
      <c r="Q540" s="73"/>
      <c r="R540" s="73"/>
    </row>
    <row r="541" s="67" customFormat="1" ht="26" customHeight="1" spans="1:18">
      <c r="A541" s="95" t="s">
        <v>626</v>
      </c>
      <c r="B541" s="96" t="s">
        <v>161</v>
      </c>
      <c r="C541" s="96"/>
      <c r="D541" s="101"/>
      <c r="E541" s="98" t="s">
        <v>628</v>
      </c>
      <c r="F541" s="99"/>
      <c r="G541" s="94">
        <f t="shared" si="9"/>
        <v>2.387548</v>
      </c>
      <c r="H541" s="100">
        <v>2.387548</v>
      </c>
      <c r="I541" s="100">
        <v>0</v>
      </c>
      <c r="J541" s="100">
        <v>0</v>
      </c>
      <c r="K541" s="100">
        <v>0</v>
      </c>
      <c r="L541" s="72"/>
      <c r="M541" s="72"/>
      <c r="N541" s="73"/>
      <c r="P541" s="73"/>
      <c r="Q541" s="73"/>
      <c r="R541" s="73"/>
    </row>
    <row r="542" s="67" customFormat="1" ht="26" customHeight="1" spans="1:18">
      <c r="A542" s="95" t="s">
        <v>626</v>
      </c>
      <c r="B542" s="96" t="s">
        <v>161</v>
      </c>
      <c r="C542" s="96" t="s">
        <v>147</v>
      </c>
      <c r="D542" s="101"/>
      <c r="E542" s="98"/>
      <c r="F542" s="99" t="s">
        <v>628</v>
      </c>
      <c r="G542" s="94">
        <f t="shared" si="9"/>
        <v>2.387548</v>
      </c>
      <c r="H542" s="100">
        <v>2.387548</v>
      </c>
      <c r="I542" s="100">
        <v>0</v>
      </c>
      <c r="J542" s="100">
        <v>0</v>
      </c>
      <c r="K542" s="100">
        <v>0</v>
      </c>
      <c r="L542" s="72"/>
      <c r="M542" s="72"/>
      <c r="N542" s="73"/>
      <c r="P542" s="73"/>
      <c r="Q542" s="73"/>
      <c r="R542" s="73"/>
    </row>
  </sheetData>
  <mergeCells count="8">
    <mergeCell ref="A2:K2"/>
    <mergeCell ref="A3:D3"/>
    <mergeCell ref="G4:K4"/>
    <mergeCell ref="H5:I5"/>
    <mergeCell ref="J5:K5"/>
    <mergeCell ref="G5:G6"/>
    <mergeCell ref="A4:C5"/>
    <mergeCell ref="D4:F6"/>
  </mergeCells>
  <pageMargins left="0.751388888888889" right="0.751388888888889" top="1" bottom="1" header="0.5" footer="0.5"/>
  <pageSetup paperSize="8" scale="77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>
    <pageSetUpPr fitToPage="1"/>
  </sheetPr>
  <dimension ref="A1:N542"/>
  <sheetViews>
    <sheetView zoomScale="80" zoomScaleNormal="80" workbookViewId="0">
      <pane ySplit="7" topLeftCell="A44" activePane="bottomLeft" state="frozen"/>
      <selection/>
      <selection pane="bottomLeft" activeCell="M18" sqref="M18"/>
    </sheetView>
  </sheetViews>
  <sheetFormatPr defaultColWidth="9" defaultRowHeight="14.4"/>
  <cols>
    <col min="1" max="3" width="8.12962962962963" style="47" customWidth="1"/>
    <col min="4" max="5" width="8.33333333333333" style="47" customWidth="1"/>
    <col min="6" max="6" width="39.25" style="47" customWidth="1"/>
    <col min="7" max="7" width="16.25" style="50" customWidth="1"/>
    <col min="8" max="11" width="16.25" style="51" customWidth="1"/>
    <col min="12" max="14" width="24.75" style="47" customWidth="1"/>
    <col min="15" max="16384" width="9" style="47"/>
  </cols>
  <sheetData>
    <row r="1" ht="27" customHeight="1" spans="1:1">
      <c r="A1" s="49" t="s">
        <v>629</v>
      </c>
    </row>
    <row r="2" s="47" customFormat="1" ht="40" customHeight="1" spans="1:11">
      <c r="A2" s="6" t="s">
        <v>630</v>
      </c>
      <c r="B2" s="6"/>
      <c r="C2" s="6"/>
      <c r="D2" s="6"/>
      <c r="E2" s="6"/>
      <c r="F2" s="6"/>
      <c r="G2" s="52"/>
      <c r="H2" s="52"/>
      <c r="I2" s="52"/>
      <c r="J2" s="52"/>
      <c r="K2" s="52"/>
    </row>
    <row r="3" s="48" customFormat="1" ht="22" customHeight="1" spans="1:11">
      <c r="A3" s="9" t="s">
        <v>2</v>
      </c>
      <c r="B3" s="9"/>
      <c r="C3" s="9"/>
      <c r="D3" s="9"/>
      <c r="E3" s="10"/>
      <c r="F3" s="10"/>
      <c r="G3" s="53"/>
      <c r="H3" s="53"/>
      <c r="I3" s="53"/>
      <c r="J3" s="53"/>
      <c r="K3" s="53"/>
    </row>
    <row r="4" s="47" customFormat="1" ht="30" customHeight="1" spans="1:11">
      <c r="A4" s="14" t="s">
        <v>131</v>
      </c>
      <c r="B4" s="14"/>
      <c r="C4" s="14"/>
      <c r="D4" s="14" t="s">
        <v>132</v>
      </c>
      <c r="E4" s="14"/>
      <c r="F4" s="14"/>
      <c r="G4" s="54" t="s">
        <v>133</v>
      </c>
      <c r="H4" s="54"/>
      <c r="I4" s="54"/>
      <c r="J4" s="54"/>
      <c r="K4" s="54"/>
    </row>
    <row r="5" s="47" customFormat="1" ht="30" customHeight="1" spans="1:11">
      <c r="A5" s="14"/>
      <c r="B5" s="14"/>
      <c r="C5" s="14"/>
      <c r="D5" s="14"/>
      <c r="E5" s="14"/>
      <c r="F5" s="14"/>
      <c r="G5" s="54" t="s">
        <v>134</v>
      </c>
      <c r="H5" s="54" t="s">
        <v>135</v>
      </c>
      <c r="I5" s="54"/>
      <c r="J5" s="54" t="s">
        <v>136</v>
      </c>
      <c r="K5" s="54"/>
    </row>
    <row r="6" s="47" customFormat="1" ht="30" customHeight="1" spans="1:11">
      <c r="A6" s="14" t="s">
        <v>137</v>
      </c>
      <c r="B6" s="14" t="s">
        <v>138</v>
      </c>
      <c r="C6" s="14" t="s">
        <v>139</v>
      </c>
      <c r="D6" s="14"/>
      <c r="E6" s="14"/>
      <c r="F6" s="14"/>
      <c r="G6" s="54"/>
      <c r="H6" s="54" t="s">
        <v>140</v>
      </c>
      <c r="I6" s="54" t="s">
        <v>141</v>
      </c>
      <c r="J6" s="54" t="s">
        <v>142</v>
      </c>
      <c r="K6" s="54" t="s">
        <v>143</v>
      </c>
    </row>
    <row r="7" s="49" customFormat="1" ht="24" customHeight="1" spans="1:12">
      <c r="A7" s="55" t="s">
        <v>144</v>
      </c>
      <c r="B7" s="55"/>
      <c r="C7" s="55"/>
      <c r="D7" s="56"/>
      <c r="E7" s="57"/>
      <c r="F7" s="58"/>
      <c r="G7" s="59">
        <f>G8+G29+G38+G43</f>
        <v>-215573.895563945</v>
      </c>
      <c r="H7" s="59">
        <f>H8+H29+H38+H43</f>
        <v>311834.714902623</v>
      </c>
      <c r="I7" s="59">
        <f>I8+I29+I38+I43</f>
        <v>-527408.610466568</v>
      </c>
      <c r="J7" s="59">
        <f>J8+J29+J38+J43</f>
        <v>129030.67598</v>
      </c>
      <c r="K7" s="59">
        <f>K8+K29+K38+K43</f>
        <v>-129030.67598</v>
      </c>
      <c r="L7" s="64"/>
    </row>
    <row r="8" s="47" customFormat="1" ht="26" customHeight="1" spans="1:12">
      <c r="A8" s="60" t="s">
        <v>491</v>
      </c>
      <c r="B8" s="60"/>
      <c r="C8" s="60"/>
      <c r="D8" s="61" t="s">
        <v>492</v>
      </c>
      <c r="E8" s="62"/>
      <c r="F8" s="63"/>
      <c r="G8" s="59">
        <f t="shared" ref="G8:G50" si="0">H8+I8+J8+K8</f>
        <v>-516513.876447268</v>
      </c>
      <c r="H8" s="27">
        <v>10551.019131</v>
      </c>
      <c r="I8" s="27">
        <v>-527064.895578268</v>
      </c>
      <c r="J8" s="27">
        <v>110324.156582</v>
      </c>
      <c r="K8" s="27">
        <v>-110324.156582</v>
      </c>
      <c r="L8" s="65"/>
    </row>
    <row r="9" s="47" customFormat="1" ht="26" customHeight="1" spans="1:12">
      <c r="A9" s="60" t="s">
        <v>491</v>
      </c>
      <c r="B9" s="60" t="s">
        <v>154</v>
      </c>
      <c r="C9" s="60"/>
      <c r="D9" s="61"/>
      <c r="E9" s="62" t="s">
        <v>631</v>
      </c>
      <c r="F9" s="63"/>
      <c r="G9" s="59">
        <f t="shared" si="0"/>
        <v>-487020.885858868</v>
      </c>
      <c r="H9" s="27">
        <v>10540.9346</v>
      </c>
      <c r="I9" s="27">
        <v>-496470.802734868</v>
      </c>
      <c r="J9" s="27">
        <v>104949.763138</v>
      </c>
      <c r="K9" s="27">
        <v>-106040.780862</v>
      </c>
      <c r="L9" s="65"/>
    </row>
    <row r="10" s="47" customFormat="1" ht="26" customHeight="1" spans="1:12">
      <c r="A10" s="60" t="s">
        <v>491</v>
      </c>
      <c r="B10" s="60" t="s">
        <v>154</v>
      </c>
      <c r="C10" s="60" t="s">
        <v>147</v>
      </c>
      <c r="D10" s="61"/>
      <c r="E10" s="62"/>
      <c r="F10" s="63" t="s">
        <v>632</v>
      </c>
      <c r="G10" s="59">
        <f t="shared" si="0"/>
        <v>-316348.73772</v>
      </c>
      <c r="H10" s="27">
        <v>0</v>
      </c>
      <c r="I10" s="27">
        <v>-318414.69834</v>
      </c>
      <c r="J10" s="27">
        <v>12787.214842</v>
      </c>
      <c r="K10" s="27">
        <v>-10721.254222</v>
      </c>
      <c r="L10" s="65"/>
    </row>
    <row r="11" s="47" customFormat="1" ht="26" customHeight="1" spans="1:12">
      <c r="A11" s="60" t="s">
        <v>491</v>
      </c>
      <c r="B11" s="60" t="s">
        <v>154</v>
      </c>
      <c r="C11" s="60" t="s">
        <v>150</v>
      </c>
      <c r="D11" s="61"/>
      <c r="E11" s="62"/>
      <c r="F11" s="63" t="s">
        <v>633</v>
      </c>
      <c r="G11" s="59">
        <f t="shared" si="0"/>
        <v>381.1288</v>
      </c>
      <c r="H11" s="27">
        <v>0</v>
      </c>
      <c r="I11" s="27">
        <v>-21</v>
      </c>
      <c r="J11" s="27">
        <v>402.1288</v>
      </c>
      <c r="K11" s="27">
        <v>0</v>
      </c>
      <c r="L11" s="65"/>
    </row>
    <row r="12" s="47" customFormat="1" ht="26" customHeight="1" spans="1:12">
      <c r="A12" s="60" t="s">
        <v>491</v>
      </c>
      <c r="B12" s="60" t="s">
        <v>154</v>
      </c>
      <c r="C12" s="60" t="s">
        <v>161</v>
      </c>
      <c r="D12" s="61"/>
      <c r="E12" s="62"/>
      <c r="F12" s="63" t="s">
        <v>634</v>
      </c>
      <c r="G12" s="59">
        <f t="shared" si="0"/>
        <v>-2422.146497</v>
      </c>
      <c r="H12" s="27">
        <v>0</v>
      </c>
      <c r="I12" s="27">
        <v>-2422.146497</v>
      </c>
      <c r="J12" s="27">
        <v>2265.079036</v>
      </c>
      <c r="K12" s="27">
        <v>-2265.079036</v>
      </c>
      <c r="L12" s="65"/>
    </row>
    <row r="13" s="47" customFormat="1" ht="26" customHeight="1" spans="1:12">
      <c r="A13" s="60" t="s">
        <v>491</v>
      </c>
      <c r="B13" s="60" t="s">
        <v>154</v>
      </c>
      <c r="C13" s="60" t="s">
        <v>152</v>
      </c>
      <c r="D13" s="61"/>
      <c r="E13" s="62"/>
      <c r="F13" s="63" t="s">
        <v>635</v>
      </c>
      <c r="G13" s="59">
        <f t="shared" si="0"/>
        <v>4993.64016</v>
      </c>
      <c r="H13" s="27">
        <v>0</v>
      </c>
      <c r="I13" s="27">
        <v>-5854.369356</v>
      </c>
      <c r="J13" s="27">
        <v>12974.485705</v>
      </c>
      <c r="K13" s="27">
        <v>-2126.476189</v>
      </c>
      <c r="L13" s="65"/>
    </row>
    <row r="14" s="47" customFormat="1" ht="26" customHeight="1" spans="1:12">
      <c r="A14" s="60" t="s">
        <v>491</v>
      </c>
      <c r="B14" s="60" t="s">
        <v>154</v>
      </c>
      <c r="C14" s="60" t="s">
        <v>177</v>
      </c>
      <c r="D14" s="61"/>
      <c r="E14" s="62"/>
      <c r="F14" s="63" t="s">
        <v>636</v>
      </c>
      <c r="G14" s="59">
        <f t="shared" si="0"/>
        <v>-6041.32</v>
      </c>
      <c r="H14" s="27">
        <v>0</v>
      </c>
      <c r="I14" s="27">
        <v>0</v>
      </c>
      <c r="J14" s="27">
        <v>0</v>
      </c>
      <c r="K14" s="27">
        <v>-6041.32</v>
      </c>
      <c r="L14" s="65"/>
    </row>
    <row r="15" s="47" customFormat="1" ht="26" customHeight="1" spans="1:12">
      <c r="A15" s="60" t="s">
        <v>491</v>
      </c>
      <c r="B15" s="60" t="s">
        <v>154</v>
      </c>
      <c r="C15" s="60" t="s">
        <v>187</v>
      </c>
      <c r="D15" s="61"/>
      <c r="E15" s="62"/>
      <c r="F15" s="63" t="s">
        <v>637</v>
      </c>
      <c r="G15" s="59">
        <f t="shared" si="0"/>
        <v>-1402.31464</v>
      </c>
      <c r="H15" s="27">
        <v>0</v>
      </c>
      <c r="I15" s="27">
        <v>-1402.31464</v>
      </c>
      <c r="J15" s="27">
        <v>0</v>
      </c>
      <c r="K15" s="27">
        <v>0</v>
      </c>
      <c r="L15" s="65"/>
    </row>
    <row r="16" s="47" customFormat="1" ht="26" customHeight="1" spans="1:12">
      <c r="A16" s="60" t="s">
        <v>491</v>
      </c>
      <c r="B16" s="60" t="s">
        <v>154</v>
      </c>
      <c r="C16" s="60" t="s">
        <v>196</v>
      </c>
      <c r="D16" s="61"/>
      <c r="E16" s="62"/>
      <c r="F16" s="63" t="s">
        <v>638</v>
      </c>
      <c r="G16" s="59">
        <f t="shared" si="0"/>
        <v>10</v>
      </c>
      <c r="H16" s="27">
        <v>0</v>
      </c>
      <c r="I16" s="27">
        <v>0</v>
      </c>
      <c r="J16" s="27">
        <v>211</v>
      </c>
      <c r="K16" s="27">
        <v>-201</v>
      </c>
      <c r="L16" s="65"/>
    </row>
    <row r="17" s="47" customFormat="1" ht="26" customHeight="1" spans="1:12">
      <c r="A17" s="60" t="s">
        <v>491</v>
      </c>
      <c r="B17" s="60" t="s">
        <v>154</v>
      </c>
      <c r="C17" s="60" t="s">
        <v>246</v>
      </c>
      <c r="D17" s="61"/>
      <c r="E17" s="62"/>
      <c r="F17" s="63" t="s">
        <v>639</v>
      </c>
      <c r="G17" s="59">
        <f t="shared" si="0"/>
        <v>-43.5599999999999</v>
      </c>
      <c r="H17" s="27">
        <v>0</v>
      </c>
      <c r="I17" s="27">
        <v>-43.56</v>
      </c>
      <c r="J17" s="27">
        <v>1502.326332</v>
      </c>
      <c r="K17" s="27">
        <v>-1502.326332</v>
      </c>
      <c r="L17" s="65"/>
    </row>
    <row r="18" s="47" customFormat="1" ht="26" customHeight="1" spans="1:12">
      <c r="A18" s="60" t="s">
        <v>491</v>
      </c>
      <c r="B18" s="60" t="s">
        <v>154</v>
      </c>
      <c r="C18" s="60" t="s">
        <v>156</v>
      </c>
      <c r="D18" s="61"/>
      <c r="E18" s="62"/>
      <c r="F18" s="63" t="s">
        <v>640</v>
      </c>
      <c r="G18" s="59">
        <f t="shared" si="0"/>
        <v>-166147.575961868</v>
      </c>
      <c r="H18" s="27">
        <v>10540.9346</v>
      </c>
      <c r="I18" s="27">
        <v>-168312.713901868</v>
      </c>
      <c r="J18" s="27">
        <v>74807.528423</v>
      </c>
      <c r="K18" s="27">
        <v>-83183.325083</v>
      </c>
      <c r="L18" s="65"/>
    </row>
    <row r="19" s="47" customFormat="1" ht="26" customHeight="1" spans="1:12">
      <c r="A19" s="60" t="s">
        <v>491</v>
      </c>
      <c r="B19" s="60" t="s">
        <v>187</v>
      </c>
      <c r="C19" s="60"/>
      <c r="D19" s="61"/>
      <c r="E19" s="62" t="s">
        <v>641</v>
      </c>
      <c r="F19" s="63"/>
      <c r="G19" s="59">
        <f t="shared" si="0"/>
        <v>-0.00623999999999114</v>
      </c>
      <c r="H19" s="27">
        <v>0</v>
      </c>
      <c r="I19" s="27">
        <v>-0.00624000000000015</v>
      </c>
      <c r="J19" s="27">
        <v>224.7681</v>
      </c>
      <c r="K19" s="27">
        <v>-224.7681</v>
      </c>
      <c r="L19" s="65"/>
    </row>
    <row r="20" s="47" customFormat="1" ht="26" customHeight="1" spans="1:12">
      <c r="A20" s="60" t="s">
        <v>491</v>
      </c>
      <c r="B20" s="60" t="s">
        <v>187</v>
      </c>
      <c r="C20" s="60"/>
      <c r="D20" s="61"/>
      <c r="E20" s="62"/>
      <c r="F20" s="63" t="s">
        <v>641</v>
      </c>
      <c r="G20" s="59">
        <f t="shared" si="0"/>
        <v>-0.00623999999999114</v>
      </c>
      <c r="H20" s="27">
        <v>0</v>
      </c>
      <c r="I20" s="27">
        <v>-0.00624000000000015</v>
      </c>
      <c r="J20" s="27">
        <v>224.7681</v>
      </c>
      <c r="K20" s="27">
        <v>-224.7681</v>
      </c>
      <c r="L20" s="65"/>
    </row>
    <row r="21" s="47" customFormat="1" ht="26" customHeight="1" spans="1:12">
      <c r="A21" s="60" t="s">
        <v>491</v>
      </c>
      <c r="B21" s="60" t="s">
        <v>191</v>
      </c>
      <c r="C21" s="60"/>
      <c r="D21" s="61"/>
      <c r="E21" s="62" t="s">
        <v>642</v>
      </c>
      <c r="F21" s="63"/>
      <c r="G21" s="59">
        <f t="shared" si="0"/>
        <v>-24095.9843484</v>
      </c>
      <c r="H21" s="27">
        <v>7.084531</v>
      </c>
      <c r="I21" s="27">
        <v>-25194.0866034</v>
      </c>
      <c r="J21" s="27">
        <v>5149.625344</v>
      </c>
      <c r="K21" s="27">
        <v>-4058.60762</v>
      </c>
      <c r="L21" s="65"/>
    </row>
    <row r="22" s="47" customFormat="1" ht="26" customHeight="1" spans="1:12">
      <c r="A22" s="60" t="s">
        <v>491</v>
      </c>
      <c r="B22" s="60" t="s">
        <v>191</v>
      </c>
      <c r="C22" s="60" t="s">
        <v>147</v>
      </c>
      <c r="D22" s="61"/>
      <c r="E22" s="62"/>
      <c r="F22" s="63" t="s">
        <v>643</v>
      </c>
      <c r="G22" s="59">
        <f t="shared" si="0"/>
        <v>665.3</v>
      </c>
      <c r="H22" s="27">
        <v>0</v>
      </c>
      <c r="I22" s="27">
        <v>0</v>
      </c>
      <c r="J22" s="27">
        <v>665.3</v>
      </c>
      <c r="K22" s="27">
        <v>0</v>
      </c>
      <c r="L22" s="65"/>
    </row>
    <row r="23" s="47" customFormat="1" ht="26" customHeight="1" spans="1:12">
      <c r="A23" s="60" t="s">
        <v>491</v>
      </c>
      <c r="B23" s="60" t="s">
        <v>191</v>
      </c>
      <c r="C23" s="60" t="s">
        <v>150</v>
      </c>
      <c r="D23" s="61"/>
      <c r="E23" s="62"/>
      <c r="F23" s="63" t="s">
        <v>644</v>
      </c>
      <c r="G23" s="59">
        <f t="shared" si="0"/>
        <v>-9807.8082998</v>
      </c>
      <c r="H23" s="27">
        <v>0</v>
      </c>
      <c r="I23" s="27">
        <v>-9807.8082998</v>
      </c>
      <c r="J23" s="27">
        <v>0</v>
      </c>
      <c r="K23" s="27">
        <v>0</v>
      </c>
      <c r="L23" s="65"/>
    </row>
    <row r="24" s="47" customFormat="1" ht="26" customHeight="1" spans="1:12">
      <c r="A24" s="60" t="s">
        <v>491</v>
      </c>
      <c r="B24" s="60" t="s">
        <v>191</v>
      </c>
      <c r="C24" s="60" t="s">
        <v>156</v>
      </c>
      <c r="D24" s="61"/>
      <c r="E24" s="62"/>
      <c r="F24" s="63" t="s">
        <v>645</v>
      </c>
      <c r="G24" s="59">
        <f t="shared" si="0"/>
        <v>-14953.4760486</v>
      </c>
      <c r="H24" s="27">
        <v>7.084531</v>
      </c>
      <c r="I24" s="27">
        <v>-15386.2783036</v>
      </c>
      <c r="J24" s="27">
        <v>4484.325344</v>
      </c>
      <c r="K24" s="27">
        <v>-4058.60762</v>
      </c>
      <c r="L24" s="65"/>
    </row>
    <row r="25" s="47" customFormat="1" ht="26" customHeight="1" spans="1:12">
      <c r="A25" s="60" t="s">
        <v>491</v>
      </c>
      <c r="B25" s="60" t="s">
        <v>196</v>
      </c>
      <c r="C25" s="60"/>
      <c r="D25" s="61"/>
      <c r="E25" s="62" t="s">
        <v>646</v>
      </c>
      <c r="F25" s="63"/>
      <c r="G25" s="59">
        <f t="shared" si="0"/>
        <v>-5400</v>
      </c>
      <c r="H25" s="27">
        <v>0</v>
      </c>
      <c r="I25" s="27">
        <v>-5400</v>
      </c>
      <c r="J25" s="27">
        <v>0</v>
      </c>
      <c r="K25" s="27">
        <v>0</v>
      </c>
      <c r="L25" s="65"/>
    </row>
    <row r="26" s="47" customFormat="1" ht="26" customHeight="1" spans="1:12">
      <c r="A26" s="60" t="s">
        <v>491</v>
      </c>
      <c r="B26" s="60" t="s">
        <v>196</v>
      </c>
      <c r="C26" s="60" t="s">
        <v>147</v>
      </c>
      <c r="D26" s="61"/>
      <c r="E26" s="62"/>
      <c r="F26" s="63" t="s">
        <v>647</v>
      </c>
      <c r="G26" s="59">
        <f t="shared" si="0"/>
        <v>-5400</v>
      </c>
      <c r="H26" s="27">
        <v>0</v>
      </c>
      <c r="I26" s="27">
        <v>-5400</v>
      </c>
      <c r="J26" s="27">
        <v>0</v>
      </c>
      <c r="K26" s="27">
        <v>0</v>
      </c>
      <c r="L26" s="65"/>
    </row>
    <row r="27" s="47" customFormat="1" ht="26" customHeight="1" spans="1:12">
      <c r="A27" s="60" t="s">
        <v>491</v>
      </c>
      <c r="B27" s="60" t="s">
        <v>648</v>
      </c>
      <c r="C27" s="60"/>
      <c r="D27" s="61"/>
      <c r="E27" s="62" t="s">
        <v>649</v>
      </c>
      <c r="F27" s="63"/>
      <c r="G27" s="59">
        <f t="shared" si="0"/>
        <v>3</v>
      </c>
      <c r="H27" s="27">
        <v>3</v>
      </c>
      <c r="I27" s="27">
        <v>0</v>
      </c>
      <c r="J27" s="27">
        <v>0</v>
      </c>
      <c r="K27" s="27">
        <v>0</v>
      </c>
      <c r="L27" s="65"/>
    </row>
    <row r="28" s="47" customFormat="1" ht="26" customHeight="1" spans="1:12">
      <c r="A28" s="60" t="s">
        <v>491</v>
      </c>
      <c r="B28" s="60" t="s">
        <v>648</v>
      </c>
      <c r="C28" s="60" t="s">
        <v>156</v>
      </c>
      <c r="D28" s="61"/>
      <c r="E28" s="62"/>
      <c r="F28" s="63" t="s">
        <v>650</v>
      </c>
      <c r="G28" s="59">
        <f t="shared" si="0"/>
        <v>3</v>
      </c>
      <c r="H28" s="27">
        <v>3</v>
      </c>
      <c r="I28" s="27">
        <v>0</v>
      </c>
      <c r="J28" s="27">
        <v>0</v>
      </c>
      <c r="K28" s="27">
        <v>0</v>
      </c>
      <c r="L28" s="65"/>
    </row>
    <row r="29" s="47" customFormat="1" ht="26" customHeight="1" spans="1:12">
      <c r="A29" s="60" t="s">
        <v>609</v>
      </c>
      <c r="B29" s="60"/>
      <c r="C29" s="60"/>
      <c r="D29" s="61" t="s">
        <v>610</v>
      </c>
      <c r="E29" s="62"/>
      <c r="F29" s="63"/>
      <c r="G29" s="59">
        <f t="shared" si="0"/>
        <v>297473.5601387</v>
      </c>
      <c r="H29" s="27">
        <v>297800</v>
      </c>
      <c r="I29" s="27">
        <v>-326.4398613</v>
      </c>
      <c r="J29" s="27">
        <v>15262.795744</v>
      </c>
      <c r="K29" s="27">
        <v>-15262.795744</v>
      </c>
      <c r="L29" s="65"/>
    </row>
    <row r="30" s="47" customFormat="1" ht="26" customHeight="1" spans="1:12">
      <c r="A30" s="60" t="s">
        <v>609</v>
      </c>
      <c r="B30" s="60" t="s">
        <v>152</v>
      </c>
      <c r="C30" s="60"/>
      <c r="D30" s="61"/>
      <c r="E30" s="62" t="s">
        <v>651</v>
      </c>
      <c r="F30" s="63"/>
      <c r="G30" s="59">
        <f t="shared" si="0"/>
        <v>297800</v>
      </c>
      <c r="H30" s="27">
        <v>297800</v>
      </c>
      <c r="I30" s="27">
        <v>0</v>
      </c>
      <c r="J30" s="27">
        <v>14618.755814</v>
      </c>
      <c r="K30" s="27">
        <v>-14618.755814</v>
      </c>
      <c r="L30" s="65"/>
    </row>
    <row r="31" s="47" customFormat="1" ht="26" customHeight="1" spans="1:12">
      <c r="A31" s="60" t="s">
        <v>609</v>
      </c>
      <c r="B31" s="60" t="s">
        <v>152</v>
      </c>
      <c r="C31" s="60" t="s">
        <v>150</v>
      </c>
      <c r="D31" s="61"/>
      <c r="E31" s="62"/>
      <c r="F31" s="63" t="s">
        <v>652</v>
      </c>
      <c r="G31" s="59">
        <f t="shared" si="0"/>
        <v>297800</v>
      </c>
      <c r="H31" s="27">
        <v>297800</v>
      </c>
      <c r="I31" s="27">
        <v>0</v>
      </c>
      <c r="J31" s="27">
        <v>14618.755814</v>
      </c>
      <c r="K31" s="27">
        <v>-14618.755814</v>
      </c>
      <c r="L31" s="65"/>
    </row>
    <row r="32" s="47" customFormat="1" ht="26" customHeight="1" spans="1:12">
      <c r="A32" s="60" t="s">
        <v>609</v>
      </c>
      <c r="B32" s="60" t="s">
        <v>154</v>
      </c>
      <c r="C32" s="60"/>
      <c r="D32" s="61"/>
      <c r="E32" s="62" t="s">
        <v>653</v>
      </c>
      <c r="F32" s="63"/>
      <c r="G32" s="59">
        <f t="shared" si="0"/>
        <v>0</v>
      </c>
      <c r="H32" s="27">
        <v>0</v>
      </c>
      <c r="I32" s="27">
        <v>0</v>
      </c>
      <c r="J32" s="27">
        <v>0</v>
      </c>
      <c r="K32" s="27">
        <v>0</v>
      </c>
      <c r="L32" s="65"/>
    </row>
    <row r="33" s="47" customFormat="1" ht="26" customHeight="1" spans="1:12">
      <c r="A33" s="60" t="s">
        <v>609</v>
      </c>
      <c r="B33" s="60" t="s">
        <v>154</v>
      </c>
      <c r="C33" s="60" t="s">
        <v>170</v>
      </c>
      <c r="D33" s="61"/>
      <c r="E33" s="62"/>
      <c r="F33" s="63" t="s">
        <v>654</v>
      </c>
      <c r="G33" s="59">
        <f t="shared" si="0"/>
        <v>0</v>
      </c>
      <c r="H33" s="27">
        <v>0</v>
      </c>
      <c r="I33" s="27">
        <v>0</v>
      </c>
      <c r="J33" s="27">
        <v>0</v>
      </c>
      <c r="K33" s="27">
        <v>0</v>
      </c>
      <c r="L33" s="65"/>
    </row>
    <row r="34" s="47" customFormat="1" ht="26" customHeight="1" spans="1:12">
      <c r="A34" s="60" t="s">
        <v>609</v>
      </c>
      <c r="B34" s="60" t="s">
        <v>655</v>
      </c>
      <c r="C34" s="60"/>
      <c r="D34" s="61"/>
      <c r="E34" s="62" t="s">
        <v>656</v>
      </c>
      <c r="F34" s="63"/>
      <c r="G34" s="59">
        <f t="shared" si="0"/>
        <v>-326.4398613</v>
      </c>
      <c r="H34" s="27">
        <v>0</v>
      </c>
      <c r="I34" s="27">
        <v>-326.4398613</v>
      </c>
      <c r="J34" s="27">
        <v>644.03993</v>
      </c>
      <c r="K34" s="27">
        <v>-644.03993</v>
      </c>
      <c r="L34" s="65"/>
    </row>
    <row r="35" s="47" customFormat="1" ht="26" customHeight="1" spans="1:12">
      <c r="A35" s="60" t="s">
        <v>609</v>
      </c>
      <c r="B35" s="60" t="s">
        <v>655</v>
      </c>
      <c r="C35" s="60" t="s">
        <v>150</v>
      </c>
      <c r="D35" s="61"/>
      <c r="E35" s="62"/>
      <c r="F35" s="63" t="s">
        <v>657</v>
      </c>
      <c r="G35" s="59">
        <f t="shared" si="0"/>
        <v>-74.5235013000004</v>
      </c>
      <c r="H35" s="27">
        <v>0</v>
      </c>
      <c r="I35" s="27">
        <v>-74.5235013000004</v>
      </c>
      <c r="J35" s="27">
        <v>548.03993</v>
      </c>
      <c r="K35" s="27">
        <v>-548.03993</v>
      </c>
      <c r="L35" s="65"/>
    </row>
    <row r="36" s="2" customFormat="1" ht="26" customHeight="1" spans="1:14">
      <c r="A36" s="60" t="s">
        <v>609</v>
      </c>
      <c r="B36" s="60" t="s">
        <v>655</v>
      </c>
      <c r="C36" s="60" t="s">
        <v>161</v>
      </c>
      <c r="D36" s="61"/>
      <c r="E36" s="62"/>
      <c r="F36" s="63" t="s">
        <v>658</v>
      </c>
      <c r="G36" s="59">
        <f t="shared" si="0"/>
        <v>-251.91636</v>
      </c>
      <c r="H36" s="27">
        <v>0</v>
      </c>
      <c r="I36" s="27">
        <v>-251.91636</v>
      </c>
      <c r="J36" s="27">
        <v>96</v>
      </c>
      <c r="K36" s="27">
        <v>-96</v>
      </c>
      <c r="L36" s="65"/>
      <c r="M36" s="47"/>
      <c r="N36" s="47"/>
    </row>
    <row r="37" s="2" customFormat="1" ht="26" customHeight="1" spans="1:14">
      <c r="A37" s="60" t="s">
        <v>609</v>
      </c>
      <c r="B37" s="60" t="s">
        <v>655</v>
      </c>
      <c r="C37" s="60" t="s">
        <v>177</v>
      </c>
      <c r="D37" s="61"/>
      <c r="E37" s="62"/>
      <c r="F37" s="63" t="s">
        <v>659</v>
      </c>
      <c r="G37" s="59">
        <f t="shared" si="0"/>
        <v>0</v>
      </c>
      <c r="H37" s="27">
        <v>0</v>
      </c>
      <c r="I37" s="27">
        <v>0</v>
      </c>
      <c r="J37" s="27">
        <v>0</v>
      </c>
      <c r="K37" s="27">
        <v>0</v>
      </c>
      <c r="L37" s="65"/>
      <c r="M37" s="47"/>
      <c r="N37" s="47"/>
    </row>
    <row r="38" s="2" customFormat="1" ht="26" customHeight="1" spans="1:14">
      <c r="A38" s="60" t="s">
        <v>622</v>
      </c>
      <c r="B38" s="60"/>
      <c r="C38" s="60"/>
      <c r="D38" s="61" t="s">
        <v>623</v>
      </c>
      <c r="E38" s="62"/>
      <c r="F38" s="63"/>
      <c r="G38" s="59">
        <f t="shared" si="0"/>
        <v>3427.61804662295</v>
      </c>
      <c r="H38" s="27">
        <v>3427.61804662295</v>
      </c>
      <c r="I38" s="27">
        <v>0</v>
      </c>
      <c r="J38" s="27">
        <v>3437.11955</v>
      </c>
      <c r="K38" s="27">
        <v>-3437.11955</v>
      </c>
      <c r="L38" s="65"/>
      <c r="M38" s="47"/>
      <c r="N38" s="47"/>
    </row>
    <row r="39" s="47" customFormat="1" ht="26" customHeight="1" spans="1:12">
      <c r="A39" s="60" t="s">
        <v>622</v>
      </c>
      <c r="B39" s="60" t="s">
        <v>152</v>
      </c>
      <c r="C39" s="60"/>
      <c r="D39" s="61"/>
      <c r="E39" s="62" t="s">
        <v>660</v>
      </c>
      <c r="F39" s="63"/>
      <c r="G39" s="59">
        <f t="shared" si="0"/>
        <v>3427.61804662295</v>
      </c>
      <c r="H39" s="27">
        <v>3427.61804662295</v>
      </c>
      <c r="I39" s="27">
        <v>0</v>
      </c>
      <c r="J39" s="27">
        <v>3437.11955</v>
      </c>
      <c r="K39" s="27">
        <v>-3437.11955</v>
      </c>
      <c r="L39" s="65"/>
    </row>
    <row r="40" s="47" customFormat="1" ht="26" customHeight="1" spans="1:12">
      <c r="A40" s="60" t="s">
        <v>622</v>
      </c>
      <c r="B40" s="60" t="s">
        <v>152</v>
      </c>
      <c r="C40" s="60" t="s">
        <v>187</v>
      </c>
      <c r="D40" s="61"/>
      <c r="E40" s="62"/>
      <c r="F40" s="63" t="s">
        <v>661</v>
      </c>
      <c r="G40" s="59">
        <f t="shared" si="0"/>
        <v>-3437.11955</v>
      </c>
      <c r="H40" s="27">
        <v>0</v>
      </c>
      <c r="I40" s="27">
        <v>0</v>
      </c>
      <c r="J40" s="27">
        <v>0</v>
      </c>
      <c r="K40" s="27">
        <v>-3437.11955</v>
      </c>
      <c r="L40" s="65"/>
    </row>
    <row r="41" s="47" customFormat="1" ht="26" customHeight="1" spans="1:12">
      <c r="A41" s="60" t="s">
        <v>622</v>
      </c>
      <c r="B41" s="60" t="s">
        <v>152</v>
      </c>
      <c r="C41" s="60" t="s">
        <v>217</v>
      </c>
      <c r="D41" s="61"/>
      <c r="E41" s="62"/>
      <c r="F41" s="63" t="s">
        <v>662</v>
      </c>
      <c r="G41" s="59">
        <f t="shared" si="0"/>
        <v>4979.4522</v>
      </c>
      <c r="H41" s="27">
        <v>1542.33265</v>
      </c>
      <c r="I41" s="27">
        <v>0</v>
      </c>
      <c r="J41" s="27">
        <v>3437.11955</v>
      </c>
      <c r="K41" s="27">
        <v>0</v>
      </c>
      <c r="L41" s="65"/>
    </row>
    <row r="42" s="47" customFormat="1" ht="26" customHeight="1" spans="1:12">
      <c r="A42" s="60" t="s">
        <v>622</v>
      </c>
      <c r="B42" s="60" t="s">
        <v>152</v>
      </c>
      <c r="C42" s="60" t="s">
        <v>663</v>
      </c>
      <c r="D42" s="61"/>
      <c r="E42" s="62"/>
      <c r="F42" s="63" t="s">
        <v>664</v>
      </c>
      <c r="G42" s="59">
        <f t="shared" si="0"/>
        <v>1885.28539662295</v>
      </c>
      <c r="H42" s="27">
        <v>1885.28539662295</v>
      </c>
      <c r="I42" s="27">
        <v>0</v>
      </c>
      <c r="J42" s="27">
        <v>0</v>
      </c>
      <c r="K42" s="27">
        <v>0</v>
      </c>
      <c r="L42" s="65"/>
    </row>
    <row r="43" s="47" customFormat="1" ht="26" customHeight="1" spans="1:12">
      <c r="A43" s="60" t="s">
        <v>626</v>
      </c>
      <c r="B43" s="60"/>
      <c r="C43" s="60"/>
      <c r="D43" s="61" t="s">
        <v>627</v>
      </c>
      <c r="E43" s="62"/>
      <c r="F43" s="63"/>
      <c r="G43" s="59">
        <f t="shared" si="0"/>
        <v>38.802698</v>
      </c>
      <c r="H43" s="27">
        <v>56.077725</v>
      </c>
      <c r="I43" s="27">
        <v>-17.275027</v>
      </c>
      <c r="J43" s="27">
        <v>6.604104</v>
      </c>
      <c r="K43" s="27">
        <v>-6.604104</v>
      </c>
      <c r="L43" s="65"/>
    </row>
    <row r="44" s="47" customFormat="1" ht="26" customHeight="1" spans="1:12">
      <c r="A44" s="60" t="s">
        <v>626</v>
      </c>
      <c r="B44" s="60" t="s">
        <v>152</v>
      </c>
      <c r="C44" s="60"/>
      <c r="D44" s="61"/>
      <c r="E44" s="62" t="s">
        <v>665</v>
      </c>
      <c r="F44" s="63"/>
      <c r="G44" s="59">
        <f t="shared" si="0"/>
        <v>38.802698</v>
      </c>
      <c r="H44" s="27">
        <v>56.077725</v>
      </c>
      <c r="I44" s="27">
        <v>-17.275027</v>
      </c>
      <c r="J44" s="27">
        <v>6.604104</v>
      </c>
      <c r="K44" s="27">
        <v>-6.604104</v>
      </c>
      <c r="L44" s="65"/>
    </row>
    <row r="45" s="47" customFormat="1" ht="26" customHeight="1" spans="1:12">
      <c r="A45" s="60" t="s">
        <v>626</v>
      </c>
      <c r="B45" s="60" t="s">
        <v>152</v>
      </c>
      <c r="C45" s="60" t="s">
        <v>187</v>
      </c>
      <c r="D45" s="61"/>
      <c r="E45" s="62"/>
      <c r="F45" s="63" t="s">
        <v>666</v>
      </c>
      <c r="G45" s="59">
        <f t="shared" si="0"/>
        <v>6.604104</v>
      </c>
      <c r="H45" s="27">
        <v>0</v>
      </c>
      <c r="I45" s="27">
        <v>0</v>
      </c>
      <c r="J45" s="27">
        <v>6.604104</v>
      </c>
      <c r="K45" s="27">
        <v>0</v>
      </c>
      <c r="L45" s="65"/>
    </row>
    <row r="46" s="47" customFormat="1" ht="26" customHeight="1" spans="1:12">
      <c r="A46" s="60" t="s">
        <v>626</v>
      </c>
      <c r="B46" s="60" t="s">
        <v>152</v>
      </c>
      <c r="C46" s="60" t="s">
        <v>217</v>
      </c>
      <c r="D46" s="61"/>
      <c r="E46" s="62"/>
      <c r="F46" s="63" t="s">
        <v>667</v>
      </c>
      <c r="G46" s="59">
        <f t="shared" si="0"/>
        <v>-17.275027</v>
      </c>
      <c r="H46" s="27">
        <v>0</v>
      </c>
      <c r="I46" s="27">
        <v>-17.275027</v>
      </c>
      <c r="J46" s="27">
        <v>0</v>
      </c>
      <c r="K46" s="27">
        <v>0</v>
      </c>
      <c r="L46" s="65"/>
    </row>
    <row r="47" s="47" customFormat="1" ht="26" customHeight="1" spans="1:12">
      <c r="A47" s="60" t="s">
        <v>626</v>
      </c>
      <c r="B47" s="60" t="s">
        <v>152</v>
      </c>
      <c r="C47" s="60" t="s">
        <v>663</v>
      </c>
      <c r="D47" s="61"/>
      <c r="E47" s="62"/>
      <c r="F47" s="63" t="s">
        <v>668</v>
      </c>
      <c r="G47" s="59">
        <f t="shared" si="0"/>
        <v>49.473621</v>
      </c>
      <c r="H47" s="27">
        <v>56.077725</v>
      </c>
      <c r="I47" s="27">
        <v>0</v>
      </c>
      <c r="J47" s="27">
        <v>0</v>
      </c>
      <c r="K47" s="27">
        <v>-6.604104</v>
      </c>
      <c r="L47" s="65"/>
    </row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  <row r="103" ht="26" customHeight="1"/>
    <row r="104" ht="26" customHeight="1"/>
    <row r="105" ht="26" customHeight="1"/>
    <row r="106" ht="26" customHeight="1"/>
    <row r="107" ht="26" customHeight="1"/>
    <row r="108" ht="26" customHeight="1"/>
    <row r="109" ht="26" customHeight="1"/>
    <row r="110" ht="26" customHeight="1"/>
    <row r="111" ht="26" customHeight="1"/>
    <row r="112" ht="26" customHeight="1"/>
    <row r="113" ht="26" customHeight="1"/>
    <row r="114" ht="26" customHeight="1"/>
    <row r="115" ht="26" customHeight="1"/>
    <row r="116" ht="26" customHeight="1"/>
    <row r="117" ht="26" customHeight="1"/>
    <row r="118" ht="26" customHeight="1"/>
    <row r="119" ht="26" customHeight="1"/>
    <row r="120" ht="26" customHeight="1"/>
    <row r="121" ht="26" customHeight="1"/>
    <row r="122" ht="26" customHeight="1"/>
    <row r="123" ht="26" customHeight="1"/>
    <row r="124" ht="26" customHeight="1"/>
    <row r="125" ht="26" customHeight="1"/>
    <row r="126" ht="26" customHeight="1"/>
    <row r="127" ht="26" customHeight="1"/>
    <row r="128" ht="26" customHeight="1"/>
    <row r="129" ht="26" customHeight="1"/>
    <row r="130" ht="26" customHeight="1"/>
    <row r="131" ht="26" customHeight="1"/>
    <row r="132" ht="26" customHeight="1"/>
    <row r="133" ht="26" customHeight="1"/>
    <row r="134" ht="26" customHeight="1"/>
    <row r="135" ht="26" customHeight="1"/>
    <row r="136" ht="26" customHeight="1"/>
    <row r="137" ht="26" customHeight="1"/>
    <row r="138" ht="26" customHeight="1"/>
    <row r="139" ht="26" customHeight="1"/>
    <row r="140" ht="26" customHeight="1"/>
    <row r="141" ht="26" customHeight="1"/>
    <row r="142" ht="26" customHeight="1"/>
    <row r="143" ht="26" customHeight="1"/>
    <row r="144" ht="26" customHeight="1"/>
    <row r="145" ht="26" customHeight="1"/>
    <row r="146" ht="26" customHeight="1"/>
    <row r="147" ht="26" customHeight="1"/>
    <row r="148" ht="26" customHeight="1"/>
    <row r="149" ht="26" customHeight="1"/>
    <row r="150" ht="26" customHeight="1"/>
    <row r="151" ht="26" customHeight="1"/>
    <row r="152" ht="26" customHeight="1"/>
    <row r="153" ht="26" customHeight="1"/>
    <row r="154" ht="26" customHeight="1"/>
    <row r="155" ht="26" customHeight="1"/>
    <row r="156" ht="26" customHeight="1"/>
    <row r="157" ht="26" customHeight="1"/>
    <row r="158" ht="26" customHeight="1"/>
    <row r="159" ht="26" customHeight="1"/>
    <row r="160" ht="26" customHeight="1"/>
    <row r="161" ht="26" customHeight="1"/>
    <row r="162" ht="26" customHeight="1"/>
    <row r="163" ht="26" customHeight="1"/>
    <row r="164" ht="26" customHeight="1"/>
    <row r="165" ht="26" customHeight="1"/>
    <row r="166" ht="26" customHeight="1"/>
    <row r="167" ht="26" customHeight="1"/>
    <row r="168" ht="26" customHeight="1"/>
    <row r="169" ht="26" customHeight="1"/>
    <row r="170" ht="26" customHeight="1"/>
    <row r="171" ht="26" customHeight="1"/>
    <row r="172" ht="26" customHeight="1"/>
    <row r="173" ht="26" customHeight="1"/>
    <row r="174" ht="26" customHeight="1"/>
    <row r="175" ht="26" customHeight="1"/>
    <row r="176" ht="26" customHeight="1"/>
    <row r="177" ht="26" customHeight="1"/>
    <row r="178" ht="26" customHeight="1"/>
    <row r="179" ht="26" customHeight="1"/>
    <row r="180" ht="26" customHeight="1"/>
    <row r="181" ht="26" customHeight="1"/>
    <row r="182" ht="26" customHeight="1"/>
    <row r="183" ht="26" customHeight="1"/>
    <row r="184" ht="26" customHeight="1"/>
    <row r="185" ht="26" customHeight="1"/>
    <row r="186" ht="26" customHeight="1"/>
    <row r="187" ht="26" customHeight="1"/>
    <row r="188" ht="26" customHeight="1"/>
    <row r="189" ht="26" customHeight="1"/>
    <row r="190" ht="26" customHeight="1"/>
    <row r="191" ht="26" customHeight="1"/>
    <row r="192" ht="26" customHeight="1"/>
    <row r="193" ht="26" customHeight="1"/>
    <row r="194" ht="26" customHeight="1"/>
    <row r="195" ht="26" customHeight="1"/>
    <row r="196" ht="26" customHeight="1"/>
    <row r="197" ht="26" customHeight="1"/>
    <row r="198" ht="26" customHeight="1"/>
    <row r="199" ht="26" customHeight="1"/>
    <row r="200" ht="26" customHeight="1"/>
    <row r="201" ht="26" customHeight="1"/>
    <row r="202" ht="26" customHeight="1"/>
    <row r="203" ht="26" customHeight="1"/>
    <row r="204" ht="26" customHeight="1"/>
    <row r="205" ht="26" customHeight="1"/>
    <row r="206" ht="26" customHeight="1"/>
    <row r="207" ht="26" customHeight="1"/>
    <row r="208" ht="26" customHeight="1"/>
    <row r="209" ht="26" customHeight="1"/>
    <row r="210" ht="26" customHeight="1"/>
    <row r="211" ht="26" customHeight="1"/>
    <row r="212" ht="26" customHeight="1"/>
    <row r="213" ht="26" customHeight="1"/>
    <row r="214" ht="26" customHeight="1"/>
    <row r="215" ht="26" customHeight="1"/>
    <row r="216" ht="26" customHeight="1"/>
    <row r="217" ht="26" customHeight="1"/>
    <row r="218" ht="26" customHeight="1"/>
    <row r="219" ht="26" customHeight="1"/>
    <row r="220" ht="26" customHeight="1"/>
    <row r="221" ht="26" customHeight="1"/>
    <row r="222" ht="26" customHeight="1"/>
    <row r="223" ht="26" customHeight="1"/>
    <row r="224" ht="26" customHeight="1"/>
    <row r="225" ht="26" customHeight="1"/>
    <row r="226" ht="26" customHeight="1"/>
    <row r="227" ht="26" customHeight="1"/>
    <row r="228" ht="26" customHeight="1"/>
    <row r="229" ht="26" customHeight="1"/>
    <row r="230" ht="26" customHeight="1"/>
    <row r="231" ht="26" customHeight="1"/>
    <row r="232" ht="26" customHeight="1"/>
    <row r="233" ht="26" customHeight="1"/>
    <row r="234" ht="26" customHeight="1"/>
    <row r="235" ht="26" customHeight="1"/>
    <row r="236" ht="26" customHeight="1"/>
    <row r="237" ht="26" customHeight="1"/>
    <row r="238" ht="26" customHeight="1"/>
    <row r="239" ht="26" customHeight="1"/>
    <row r="240" ht="26" customHeight="1"/>
    <row r="241" ht="26" customHeight="1"/>
    <row r="242" ht="26" customHeight="1"/>
    <row r="243" ht="26" customHeight="1"/>
    <row r="244" ht="26" customHeight="1"/>
    <row r="245" ht="26" customHeight="1"/>
    <row r="246" ht="26" customHeight="1"/>
    <row r="247" ht="26" customHeight="1"/>
    <row r="248" ht="26" customHeight="1"/>
    <row r="249" ht="26" customHeight="1"/>
    <row r="250" ht="26" customHeight="1"/>
    <row r="251" ht="26" customHeight="1"/>
    <row r="252" ht="26" customHeight="1"/>
    <row r="253" ht="26" customHeight="1"/>
    <row r="254" ht="26" customHeight="1"/>
    <row r="255" ht="26" customHeight="1"/>
    <row r="256" ht="26" customHeight="1"/>
    <row r="257" ht="26" customHeight="1"/>
    <row r="258" ht="26" customHeight="1"/>
    <row r="259" ht="26" customHeight="1"/>
    <row r="260" ht="26" customHeight="1"/>
    <row r="261" ht="26" customHeight="1"/>
    <row r="262" ht="26" customHeight="1"/>
    <row r="263" ht="26" customHeight="1"/>
    <row r="264" ht="26" customHeight="1"/>
    <row r="265" ht="26" customHeight="1"/>
    <row r="266" ht="26" customHeight="1"/>
    <row r="267" ht="26" customHeight="1"/>
    <row r="268" ht="26" customHeight="1"/>
    <row r="269" ht="26" customHeight="1"/>
    <row r="270" ht="26" customHeight="1"/>
    <row r="271" ht="26" customHeight="1"/>
    <row r="272" ht="26" customHeight="1"/>
    <row r="273" ht="26" customHeight="1"/>
    <row r="274" ht="26" customHeight="1"/>
    <row r="275" ht="26" customHeight="1"/>
    <row r="276" ht="26" customHeight="1"/>
    <row r="277" ht="26" customHeight="1"/>
    <row r="278" ht="26" customHeight="1"/>
    <row r="279" ht="26" customHeight="1"/>
    <row r="280" ht="26" customHeight="1"/>
    <row r="281" ht="26" customHeight="1"/>
    <row r="282" ht="26" customHeight="1"/>
    <row r="283" ht="26" customHeight="1"/>
    <row r="284" ht="26" customHeight="1"/>
    <row r="285" ht="26" customHeight="1"/>
    <row r="286" ht="26" customHeight="1"/>
    <row r="287" ht="26" customHeight="1"/>
    <row r="288" ht="26" customHeight="1"/>
    <row r="289" ht="26" customHeight="1"/>
    <row r="290" ht="26" customHeight="1"/>
    <row r="291" ht="26" customHeight="1"/>
    <row r="292" ht="26" customHeight="1"/>
    <row r="293" ht="26" customHeight="1"/>
    <row r="294" ht="26" customHeight="1"/>
    <row r="295" ht="26" customHeight="1"/>
    <row r="296" ht="26" customHeight="1"/>
    <row r="297" ht="26" customHeight="1"/>
    <row r="298" ht="26" customHeight="1"/>
    <row r="299" ht="26" customHeight="1"/>
    <row r="300" ht="26" customHeight="1"/>
    <row r="301" ht="26" customHeight="1"/>
    <row r="302" ht="26" customHeight="1"/>
    <row r="303" ht="26" customHeight="1"/>
    <row r="304" ht="26" customHeight="1"/>
    <row r="305" ht="26" customHeight="1"/>
    <row r="306" ht="26" customHeight="1"/>
    <row r="307" ht="26" customHeight="1"/>
    <row r="308" ht="26" customHeight="1"/>
    <row r="309" ht="26" customHeight="1"/>
    <row r="310" ht="26" customHeight="1"/>
    <row r="311" ht="26" customHeight="1"/>
    <row r="312" ht="26" customHeight="1"/>
    <row r="313" ht="26" customHeight="1"/>
    <row r="314" ht="26" customHeight="1"/>
    <row r="315" ht="26" customHeight="1"/>
    <row r="316" ht="26" customHeight="1"/>
    <row r="317" ht="26" customHeight="1"/>
    <row r="318" ht="26" customHeight="1"/>
    <row r="319" ht="26" customHeight="1"/>
    <row r="320" ht="26" customHeight="1"/>
    <row r="321" ht="26" customHeight="1"/>
    <row r="322" ht="26" customHeight="1"/>
    <row r="323" ht="26" customHeight="1"/>
    <row r="324" ht="26" customHeight="1"/>
    <row r="325" ht="26" customHeight="1"/>
    <row r="326" ht="26" customHeight="1"/>
    <row r="327" ht="26" customHeight="1"/>
    <row r="328" ht="26" customHeight="1"/>
    <row r="329" ht="26" customHeight="1"/>
    <row r="330" ht="26" customHeight="1"/>
    <row r="331" ht="26" customHeight="1"/>
    <row r="332" ht="26" customHeight="1"/>
    <row r="333" ht="26" customHeight="1"/>
    <row r="334" ht="26" customHeight="1"/>
    <row r="335" ht="26" customHeight="1"/>
    <row r="336" ht="26" customHeight="1"/>
    <row r="337" ht="26" customHeight="1"/>
    <row r="338" ht="26" customHeight="1"/>
    <row r="339" ht="26" customHeight="1"/>
    <row r="340" ht="26" customHeight="1"/>
    <row r="341" ht="26" customHeight="1"/>
    <row r="342" ht="26" customHeight="1"/>
    <row r="343" ht="26" customHeight="1"/>
    <row r="344" ht="26" customHeight="1"/>
    <row r="345" ht="26" customHeight="1"/>
    <row r="346" ht="26" customHeight="1"/>
    <row r="347" ht="26" customHeight="1"/>
    <row r="348" ht="26" customHeight="1"/>
    <row r="349" ht="26" customHeight="1"/>
    <row r="350" ht="26" customHeight="1"/>
    <row r="351" ht="26" customHeight="1"/>
    <row r="352" ht="26" customHeight="1"/>
    <row r="353" ht="26" customHeight="1"/>
    <row r="354" ht="26" customHeight="1"/>
    <row r="355" ht="26" customHeight="1"/>
    <row r="356" ht="26" customHeight="1"/>
    <row r="357" ht="26" customHeight="1"/>
    <row r="358" ht="26" customHeight="1"/>
    <row r="359" ht="26" customHeight="1"/>
    <row r="360" ht="26" customHeight="1"/>
    <row r="361" ht="26" customHeight="1"/>
    <row r="362" ht="26" customHeight="1"/>
    <row r="363" ht="26" customHeight="1"/>
    <row r="364" ht="26" customHeight="1"/>
    <row r="365" ht="26" customHeight="1"/>
    <row r="366" ht="26" customHeight="1"/>
    <row r="367" ht="26" customHeight="1"/>
    <row r="368" ht="26" customHeight="1"/>
    <row r="369" ht="26" customHeight="1"/>
    <row r="370" ht="26" customHeight="1"/>
    <row r="371" ht="26" customHeight="1"/>
    <row r="372" ht="26" customHeight="1"/>
    <row r="373" ht="26" customHeight="1"/>
    <row r="374" ht="26" customHeight="1"/>
    <row r="375" ht="26" customHeight="1"/>
    <row r="376" ht="26" customHeight="1"/>
    <row r="377" ht="26" customHeight="1"/>
    <row r="378" ht="26" customHeight="1"/>
    <row r="379" ht="26" customHeight="1"/>
    <row r="380" ht="26" customHeight="1"/>
    <row r="381" ht="26" customHeight="1"/>
    <row r="382" ht="26" customHeight="1"/>
    <row r="383" ht="26" customHeight="1"/>
    <row r="384" ht="26" customHeight="1"/>
    <row r="385" ht="26" customHeight="1"/>
    <row r="386" ht="26" customHeight="1"/>
    <row r="387" ht="26" customHeight="1"/>
    <row r="388" ht="26" customHeight="1"/>
    <row r="389" ht="26" customHeight="1"/>
    <row r="390" ht="26" customHeight="1"/>
    <row r="391" ht="26" customHeight="1"/>
    <row r="392" ht="26" customHeight="1"/>
    <row r="393" ht="26" customHeight="1"/>
    <row r="394" ht="26" customHeight="1"/>
    <row r="395" ht="26" customHeight="1"/>
    <row r="396" ht="26" customHeight="1"/>
    <row r="397" ht="26" customHeight="1"/>
    <row r="398" ht="26" customHeight="1"/>
    <row r="399" ht="26" customHeight="1"/>
    <row r="400" ht="26" customHeight="1"/>
    <row r="401" ht="26" customHeight="1"/>
    <row r="402" ht="26" customHeight="1"/>
    <row r="403" ht="26" customHeight="1"/>
    <row r="404" ht="26" customHeight="1"/>
    <row r="405" ht="26" customHeight="1"/>
    <row r="406" ht="26" customHeight="1"/>
    <row r="407" ht="26" customHeight="1"/>
    <row r="408" ht="26" customHeight="1"/>
    <row r="409" ht="26" customHeight="1"/>
    <row r="410" ht="26" customHeight="1"/>
    <row r="411" ht="26" customHeight="1"/>
    <row r="412" ht="26" customHeight="1"/>
    <row r="413" ht="26" customHeight="1"/>
    <row r="414" ht="26" customHeight="1"/>
    <row r="415" ht="26" customHeight="1"/>
    <row r="416" ht="26" customHeight="1"/>
    <row r="417" ht="26" customHeight="1"/>
    <row r="418" ht="26" customHeight="1"/>
    <row r="419" ht="26" customHeight="1"/>
    <row r="420" ht="26" customHeight="1"/>
    <row r="421" ht="26" customHeight="1"/>
    <row r="422" ht="26" customHeight="1"/>
    <row r="423" ht="26" customHeight="1"/>
    <row r="424" ht="26" customHeight="1"/>
    <row r="425" ht="26" customHeight="1"/>
    <row r="426" ht="26" customHeight="1"/>
    <row r="427" ht="26" customHeight="1"/>
    <row r="428" ht="26" customHeight="1"/>
    <row r="429" ht="26" customHeight="1"/>
    <row r="430" ht="26" customHeight="1"/>
    <row r="431" ht="26" customHeight="1"/>
    <row r="432" ht="26" customHeight="1"/>
    <row r="433" ht="26" customHeight="1"/>
    <row r="434" ht="26" customHeight="1"/>
    <row r="435" ht="26" customHeight="1"/>
    <row r="436" ht="26" customHeight="1"/>
    <row r="437" ht="26" customHeight="1"/>
    <row r="438" ht="26" customHeight="1"/>
    <row r="439" ht="26" customHeight="1"/>
    <row r="440" ht="26" customHeight="1"/>
    <row r="441" ht="26" customHeight="1"/>
    <row r="442" ht="26" customHeight="1"/>
    <row r="443" ht="26" customHeight="1"/>
    <row r="444" ht="26" customHeight="1"/>
    <row r="445" ht="26" customHeight="1"/>
    <row r="446" ht="26" customHeight="1"/>
    <row r="447" ht="26" customHeight="1"/>
    <row r="448" ht="26" customHeight="1"/>
    <row r="449" ht="26" customHeight="1"/>
    <row r="450" ht="26" customHeight="1"/>
    <row r="451" ht="26" customHeight="1"/>
    <row r="452" ht="26" customHeight="1"/>
    <row r="453" ht="26" customHeight="1"/>
    <row r="454" ht="26" customHeight="1"/>
    <row r="455" ht="26" customHeight="1"/>
    <row r="456" ht="26" customHeight="1"/>
    <row r="457" ht="26" customHeight="1"/>
    <row r="458" ht="26" customHeight="1"/>
    <row r="459" ht="26" customHeight="1"/>
    <row r="460" ht="26" customHeight="1"/>
    <row r="461" ht="26" customHeight="1"/>
    <row r="462" ht="26" customHeight="1"/>
    <row r="463" ht="26" customHeight="1"/>
    <row r="464" ht="26" customHeight="1"/>
    <row r="465" ht="26" customHeight="1"/>
    <row r="466" ht="26" customHeight="1"/>
    <row r="467" ht="26" customHeight="1"/>
    <row r="468" ht="26" customHeight="1"/>
    <row r="469" ht="26" customHeight="1"/>
    <row r="470" ht="26" customHeight="1"/>
    <row r="471" ht="26" customHeight="1"/>
    <row r="472" ht="26" customHeight="1"/>
    <row r="473" ht="26" customHeight="1"/>
    <row r="474" ht="26" customHeight="1"/>
    <row r="475" ht="26" customHeight="1"/>
    <row r="476" ht="26" customHeight="1"/>
    <row r="477" ht="26" customHeight="1"/>
    <row r="478" ht="26" customHeight="1"/>
    <row r="479" ht="26" customHeight="1"/>
    <row r="480" ht="26" customHeight="1"/>
    <row r="481" ht="26" customHeight="1"/>
    <row r="482" ht="26" customHeight="1"/>
    <row r="483" ht="26" customHeight="1"/>
    <row r="484" ht="26" customHeight="1"/>
    <row r="485" ht="26" customHeight="1"/>
    <row r="486" ht="26" customHeight="1"/>
    <row r="487" ht="26" customHeight="1"/>
    <row r="488" ht="26" customHeight="1"/>
    <row r="489" ht="26" customHeight="1"/>
    <row r="490" ht="26" customHeight="1"/>
    <row r="491" ht="26" customHeight="1"/>
    <row r="492" ht="26" customHeight="1"/>
    <row r="493" ht="26" customHeight="1"/>
    <row r="494" ht="26" customHeight="1"/>
    <row r="495" ht="26" customHeight="1"/>
    <row r="496" ht="26" customHeight="1"/>
    <row r="497" ht="26" customHeight="1"/>
    <row r="498" ht="26" customHeight="1"/>
    <row r="499" ht="26" customHeight="1"/>
    <row r="500" ht="26" customHeight="1"/>
    <row r="501" ht="26" customHeight="1"/>
    <row r="502" ht="26" customHeight="1"/>
    <row r="503" ht="26" customHeight="1"/>
    <row r="504" ht="26" customHeight="1"/>
    <row r="505" ht="26" customHeight="1"/>
    <row r="506" ht="26" customHeight="1"/>
    <row r="507" ht="26" customHeight="1"/>
    <row r="508" ht="26" customHeight="1"/>
    <row r="509" ht="26" customHeight="1"/>
    <row r="510" ht="26" customHeight="1"/>
    <row r="511" ht="26" customHeight="1"/>
    <row r="512" ht="26" customHeight="1"/>
    <row r="513" ht="26" customHeight="1"/>
    <row r="514" ht="26" customHeight="1"/>
    <row r="515" ht="26" customHeight="1"/>
    <row r="516" ht="26" customHeight="1"/>
    <row r="517" ht="26" customHeight="1"/>
    <row r="518" ht="26" customHeight="1"/>
    <row r="519" ht="26" customHeight="1"/>
    <row r="520" ht="26" customHeight="1"/>
    <row r="521" ht="26" customHeight="1"/>
    <row r="522" ht="26" customHeight="1"/>
    <row r="523" ht="26" customHeight="1"/>
    <row r="524" ht="26" customHeight="1"/>
    <row r="525" ht="26" customHeight="1"/>
    <row r="526" ht="26" customHeight="1"/>
    <row r="527" ht="26" customHeight="1"/>
    <row r="528" ht="26" customHeight="1"/>
    <row r="529" ht="26" customHeight="1"/>
    <row r="530" ht="26" customHeight="1"/>
    <row r="531" ht="26" customHeight="1"/>
    <row r="532" ht="26" customHeight="1"/>
    <row r="533" ht="26" customHeight="1"/>
    <row r="534" ht="26" customHeight="1"/>
    <row r="535" ht="26" customHeight="1"/>
    <row r="536" ht="26" customHeight="1"/>
    <row r="537" ht="26" customHeight="1"/>
    <row r="538" ht="26" customHeight="1"/>
    <row r="539" ht="26" customHeight="1"/>
    <row r="540" ht="26" customHeight="1"/>
    <row r="541" ht="26" customHeight="1"/>
    <row r="542" ht="26" customHeight="1"/>
  </sheetData>
  <mergeCells count="8">
    <mergeCell ref="A2:K2"/>
    <mergeCell ref="A3:D3"/>
    <mergeCell ref="G4:K4"/>
    <mergeCell ref="H5:I5"/>
    <mergeCell ref="J5:K5"/>
    <mergeCell ref="G5:G6"/>
    <mergeCell ref="A4:C5"/>
    <mergeCell ref="D4:F6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9">
    <pageSetUpPr fitToPage="1"/>
  </sheetPr>
  <dimension ref="A1:K543"/>
  <sheetViews>
    <sheetView zoomScale="80" zoomScaleNormal="80" workbookViewId="0">
      <pane ySplit="7" topLeftCell="A8" activePane="bottomLeft" state="frozen"/>
      <selection/>
      <selection pane="bottomLeft" activeCell="H21" sqref="H21"/>
    </sheetView>
  </sheetViews>
  <sheetFormatPr defaultColWidth="9" defaultRowHeight="14.4"/>
  <cols>
    <col min="1" max="3" width="8.12962962962963" style="28" customWidth="1"/>
    <col min="4" max="5" width="8.33333333333333" style="28" customWidth="1"/>
    <col min="6" max="6" width="24.8796296296296" style="28" customWidth="1"/>
    <col min="7" max="7" width="16.25" style="29" customWidth="1"/>
    <col min="8" max="11" width="16.25" style="30" customWidth="1"/>
    <col min="12" max="12" width="18.25" style="30"/>
    <col min="13" max="16384" width="9" style="28"/>
  </cols>
  <sheetData>
    <row r="1" ht="27" customHeight="1" spans="1:1">
      <c r="A1" s="31" t="s">
        <v>669</v>
      </c>
    </row>
    <row r="2" ht="39" customHeight="1" spans="1:11">
      <c r="A2" s="5" t="s">
        <v>670</v>
      </c>
      <c r="B2" s="5"/>
      <c r="C2" s="5"/>
      <c r="D2" s="5"/>
      <c r="E2" s="5"/>
      <c r="F2" s="5"/>
      <c r="G2" s="32"/>
      <c r="H2" s="32"/>
      <c r="I2" s="32"/>
      <c r="J2" s="32"/>
      <c r="K2" s="32"/>
    </row>
    <row r="3" ht="23" customHeight="1" spans="1:11">
      <c r="A3" s="8" t="s">
        <v>2</v>
      </c>
      <c r="B3" s="8"/>
      <c r="C3" s="8"/>
      <c r="D3" s="8"/>
      <c r="E3" s="33"/>
      <c r="F3" s="33"/>
      <c r="G3" s="34"/>
      <c r="H3" s="35"/>
      <c r="I3" s="35"/>
      <c r="J3" s="35"/>
      <c r="K3" s="35"/>
    </row>
    <row r="4" ht="33" customHeight="1" spans="1:11">
      <c r="A4" s="13" t="s">
        <v>131</v>
      </c>
      <c r="B4" s="13"/>
      <c r="C4" s="13"/>
      <c r="D4" s="13" t="s">
        <v>132</v>
      </c>
      <c r="E4" s="13"/>
      <c r="F4" s="13"/>
      <c r="G4" s="15" t="s">
        <v>133</v>
      </c>
      <c r="H4" s="15"/>
      <c r="I4" s="15"/>
      <c r="J4" s="15"/>
      <c r="K4" s="15"/>
    </row>
    <row r="5" ht="33" customHeight="1" spans="1:11">
      <c r="A5" s="13"/>
      <c r="B5" s="13"/>
      <c r="C5" s="13"/>
      <c r="D5" s="13"/>
      <c r="E5" s="13"/>
      <c r="F5" s="13"/>
      <c r="G5" s="15" t="s">
        <v>134</v>
      </c>
      <c r="H5" s="15" t="s">
        <v>135</v>
      </c>
      <c r="I5" s="15"/>
      <c r="J5" s="15" t="s">
        <v>136</v>
      </c>
      <c r="K5" s="15"/>
    </row>
    <row r="6" ht="33" customHeight="1" spans="1:11">
      <c r="A6" s="13" t="s">
        <v>137</v>
      </c>
      <c r="B6" s="13" t="s">
        <v>138</v>
      </c>
      <c r="C6" s="13" t="s">
        <v>139</v>
      </c>
      <c r="D6" s="13"/>
      <c r="E6" s="13"/>
      <c r="F6" s="13"/>
      <c r="G6" s="15"/>
      <c r="H6" s="15" t="s">
        <v>140</v>
      </c>
      <c r="I6" s="15" t="s">
        <v>141</v>
      </c>
      <c r="J6" s="15" t="s">
        <v>142</v>
      </c>
      <c r="K6" s="15" t="s">
        <v>143</v>
      </c>
    </row>
    <row r="7" ht="33" customHeight="1" spans="1:11">
      <c r="A7" s="13" t="s">
        <v>144</v>
      </c>
      <c r="B7" s="13"/>
      <c r="C7" s="13"/>
      <c r="D7" s="36"/>
      <c r="E7" s="37"/>
      <c r="F7" s="38"/>
      <c r="G7" s="39">
        <f>H7+I7+J7+K7</f>
        <v>-5853.76</v>
      </c>
      <c r="H7" s="40">
        <f t="shared" ref="H7:K7" si="0">H8</f>
        <v>0</v>
      </c>
      <c r="I7" s="40">
        <f t="shared" si="0"/>
        <v>-5853.76</v>
      </c>
      <c r="J7" s="40">
        <f t="shared" si="0"/>
        <v>0</v>
      </c>
      <c r="K7" s="40">
        <f t="shared" si="0"/>
        <v>0</v>
      </c>
    </row>
    <row r="8" ht="24" customHeight="1" spans="1:11">
      <c r="A8" s="41" t="s">
        <v>671</v>
      </c>
      <c r="B8" s="41"/>
      <c r="C8" s="41"/>
      <c r="D8" s="42" t="s">
        <v>672</v>
      </c>
      <c r="E8" s="43"/>
      <c r="F8" s="44"/>
      <c r="G8" s="45">
        <f>H8+I8+J8+K8</f>
        <v>-5853.76</v>
      </c>
      <c r="H8" s="46"/>
      <c r="I8" s="46">
        <v>-5853.76</v>
      </c>
      <c r="J8" s="46"/>
      <c r="K8" s="46"/>
    </row>
    <row r="9" ht="26" customHeight="1" spans="1:11">
      <c r="A9" s="41" t="s">
        <v>671</v>
      </c>
      <c r="B9" s="41" t="s">
        <v>156</v>
      </c>
      <c r="C9" s="41"/>
      <c r="D9" s="42"/>
      <c r="E9" s="43" t="s">
        <v>673</v>
      </c>
      <c r="F9" s="44"/>
      <c r="G9" s="45">
        <f>H9+I9+J9+K9</f>
        <v>-5853.76</v>
      </c>
      <c r="H9" s="46"/>
      <c r="I9" s="46">
        <v>-5853.76</v>
      </c>
      <c r="J9" s="46"/>
      <c r="K9" s="46"/>
    </row>
    <row r="10" ht="26" customHeight="1" spans="1:11">
      <c r="A10" s="41" t="s">
        <v>671</v>
      </c>
      <c r="B10" s="41" t="s">
        <v>156</v>
      </c>
      <c r="C10" s="41" t="s">
        <v>156</v>
      </c>
      <c r="D10" s="42"/>
      <c r="E10" s="43"/>
      <c r="F10" s="44" t="s">
        <v>673</v>
      </c>
      <c r="G10" s="45">
        <f>H10+I10+J10+K10</f>
        <v>-5853.76</v>
      </c>
      <c r="H10" s="46"/>
      <c r="I10" s="46">
        <v>-5853.76</v>
      </c>
      <c r="J10" s="46"/>
      <c r="K10" s="46"/>
    </row>
    <row r="11" ht="26" customHeight="1"/>
    <row r="12" ht="26" customHeight="1"/>
    <row r="13" ht="26" customHeight="1"/>
    <row r="14" ht="26" customHeight="1"/>
    <row r="15" ht="26" customHeight="1"/>
    <row r="16" ht="26" customHeight="1"/>
    <row r="17" ht="26" customHeight="1"/>
    <row r="18" ht="26" customHeight="1"/>
    <row r="19" ht="26" customHeight="1"/>
    <row r="20" ht="26" customHeight="1"/>
    <row r="21" ht="26" customHeight="1"/>
    <row r="22" ht="26" customHeight="1"/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  <row r="103" ht="26" customHeight="1"/>
    <row r="104" ht="26" customHeight="1"/>
    <row r="105" ht="26" customHeight="1"/>
    <row r="106" ht="26" customHeight="1"/>
    <row r="107" ht="26" customHeight="1"/>
    <row r="108" ht="26" customHeight="1"/>
    <row r="109" ht="26" customHeight="1"/>
    <row r="110" ht="26" customHeight="1"/>
    <row r="111" ht="26" customHeight="1"/>
    <row r="112" ht="26" customHeight="1"/>
    <row r="113" ht="26" customHeight="1"/>
    <row r="114" ht="26" customHeight="1"/>
    <row r="115" ht="26" customHeight="1"/>
    <row r="116" ht="26" customHeight="1"/>
    <row r="117" ht="26" customHeight="1"/>
    <row r="118" ht="26" customHeight="1"/>
    <row r="119" ht="26" customHeight="1"/>
    <row r="120" ht="26" customHeight="1"/>
    <row r="121" ht="26" customHeight="1"/>
    <row r="122" ht="26" customHeight="1"/>
    <row r="123" ht="26" customHeight="1"/>
    <row r="124" ht="26" customHeight="1"/>
    <row r="125" ht="26" customHeight="1"/>
    <row r="126" ht="26" customHeight="1"/>
    <row r="127" ht="26" customHeight="1"/>
    <row r="128" ht="26" customHeight="1"/>
    <row r="129" ht="26" customHeight="1"/>
    <row r="130" ht="26" customHeight="1"/>
    <row r="131" ht="26" customHeight="1"/>
    <row r="132" ht="26" customHeight="1"/>
    <row r="133" ht="26" customHeight="1"/>
    <row r="134" ht="26" customHeight="1"/>
    <row r="135" ht="26" customHeight="1"/>
    <row r="136" ht="26" customHeight="1"/>
    <row r="137" ht="26" customHeight="1"/>
    <row r="138" ht="26" customHeight="1"/>
    <row r="139" ht="26" customHeight="1"/>
    <row r="140" ht="26" customHeight="1"/>
    <row r="141" ht="26" customHeight="1"/>
    <row r="142" ht="26" customHeight="1"/>
    <row r="143" ht="26" customHeight="1"/>
    <row r="144" ht="26" customHeight="1"/>
    <row r="145" ht="26" customHeight="1"/>
    <row r="146" ht="26" customHeight="1"/>
    <row r="147" ht="26" customHeight="1"/>
    <row r="148" ht="26" customHeight="1"/>
    <row r="149" ht="26" customHeight="1"/>
    <row r="150" ht="26" customHeight="1"/>
    <row r="151" ht="26" customHeight="1"/>
    <row r="152" ht="26" customHeight="1"/>
    <row r="153" ht="26" customHeight="1"/>
    <row r="154" ht="26" customHeight="1"/>
    <row r="155" ht="26" customHeight="1"/>
    <row r="156" ht="26" customHeight="1"/>
    <row r="157" ht="26" customHeight="1"/>
    <row r="158" ht="26" customHeight="1"/>
    <row r="159" ht="26" customHeight="1"/>
    <row r="160" ht="26" customHeight="1"/>
    <row r="161" ht="26" customHeight="1"/>
    <row r="162" ht="26" customHeight="1"/>
    <row r="163" ht="26" customHeight="1"/>
    <row r="164" ht="26" customHeight="1"/>
    <row r="165" ht="26" customHeight="1"/>
    <row r="166" ht="26" customHeight="1"/>
    <row r="167" ht="26" customHeight="1"/>
    <row r="168" ht="26" customHeight="1"/>
    <row r="169" ht="26" customHeight="1"/>
    <row r="170" ht="26" customHeight="1"/>
    <row r="171" ht="26" customHeight="1"/>
    <row r="172" ht="26" customHeight="1"/>
    <row r="173" ht="26" customHeight="1"/>
    <row r="174" ht="26" customHeight="1"/>
    <row r="175" ht="26" customHeight="1"/>
    <row r="176" ht="26" customHeight="1"/>
    <row r="177" ht="26" customHeight="1"/>
    <row r="178" ht="26" customHeight="1"/>
    <row r="179" ht="26" customHeight="1"/>
    <row r="180" ht="26" customHeight="1"/>
    <row r="181" ht="26" customHeight="1"/>
    <row r="182" ht="26" customHeight="1"/>
    <row r="183" ht="26" customHeight="1"/>
    <row r="184" ht="26" customHeight="1"/>
    <row r="185" ht="26" customHeight="1"/>
    <row r="186" ht="26" customHeight="1"/>
    <row r="187" ht="26" customHeight="1"/>
    <row r="188" ht="26" customHeight="1"/>
    <row r="189" ht="26" customHeight="1"/>
    <row r="190" ht="26" customHeight="1"/>
    <row r="191" ht="26" customHeight="1"/>
    <row r="192" ht="26" customHeight="1"/>
    <row r="193" ht="26" customHeight="1"/>
    <row r="194" ht="26" customHeight="1"/>
    <row r="195" ht="26" customHeight="1"/>
    <row r="196" ht="26" customHeight="1"/>
    <row r="197" ht="26" customHeight="1"/>
    <row r="198" ht="26" customHeight="1"/>
    <row r="199" ht="26" customHeight="1"/>
    <row r="200" ht="26" customHeight="1"/>
    <row r="201" ht="26" customHeight="1"/>
    <row r="202" ht="26" customHeight="1"/>
    <row r="203" ht="26" customHeight="1"/>
    <row r="204" ht="26" customHeight="1"/>
    <row r="205" ht="26" customHeight="1"/>
    <row r="206" ht="26" customHeight="1"/>
    <row r="207" ht="26" customHeight="1"/>
    <row r="208" ht="26" customHeight="1"/>
    <row r="209" ht="26" customHeight="1"/>
    <row r="210" ht="26" customHeight="1"/>
    <row r="211" ht="26" customHeight="1"/>
    <row r="212" ht="26" customHeight="1"/>
    <row r="213" ht="26" customHeight="1"/>
    <row r="214" ht="26" customHeight="1"/>
    <row r="215" ht="26" customHeight="1"/>
    <row r="216" ht="26" customHeight="1"/>
    <row r="217" ht="26" customHeight="1"/>
    <row r="218" ht="26" customHeight="1"/>
    <row r="219" ht="26" customHeight="1"/>
    <row r="220" ht="26" customHeight="1"/>
    <row r="221" ht="26" customHeight="1"/>
    <row r="222" ht="26" customHeight="1"/>
    <row r="223" ht="26" customHeight="1"/>
    <row r="224" ht="26" customHeight="1"/>
    <row r="225" ht="26" customHeight="1"/>
    <row r="226" ht="26" customHeight="1"/>
    <row r="227" ht="26" customHeight="1"/>
    <row r="228" ht="26" customHeight="1"/>
    <row r="229" ht="26" customHeight="1"/>
    <row r="230" ht="26" customHeight="1"/>
    <row r="231" ht="26" customHeight="1"/>
    <row r="232" ht="26" customHeight="1"/>
    <row r="233" ht="26" customHeight="1"/>
    <row r="234" ht="26" customHeight="1"/>
    <row r="235" ht="26" customHeight="1"/>
    <row r="236" ht="26" customHeight="1"/>
    <row r="237" ht="26" customHeight="1"/>
    <row r="238" ht="26" customHeight="1"/>
    <row r="239" ht="26" customHeight="1"/>
    <row r="240" ht="26" customHeight="1"/>
    <row r="241" ht="26" customHeight="1"/>
    <row r="242" ht="26" customHeight="1"/>
    <row r="243" ht="26" customHeight="1"/>
    <row r="244" ht="26" customHeight="1"/>
    <row r="245" ht="26" customHeight="1"/>
    <row r="246" ht="26" customHeight="1"/>
    <row r="247" ht="26" customHeight="1"/>
    <row r="248" ht="26" customHeight="1"/>
    <row r="249" ht="26" customHeight="1"/>
    <row r="250" ht="26" customHeight="1"/>
    <row r="251" ht="26" customHeight="1"/>
    <row r="252" ht="26" customHeight="1"/>
    <row r="253" ht="26" customHeight="1"/>
    <row r="254" ht="26" customHeight="1"/>
    <row r="255" ht="26" customHeight="1"/>
    <row r="256" ht="26" customHeight="1"/>
    <row r="257" ht="26" customHeight="1"/>
    <row r="258" ht="26" customHeight="1"/>
    <row r="259" ht="26" customHeight="1"/>
    <row r="260" ht="26" customHeight="1"/>
    <row r="261" ht="26" customHeight="1"/>
    <row r="262" ht="26" customHeight="1"/>
    <row r="263" ht="26" customHeight="1"/>
    <row r="264" ht="26" customHeight="1"/>
    <row r="265" ht="26" customHeight="1"/>
    <row r="266" ht="26" customHeight="1"/>
    <row r="267" ht="26" customHeight="1"/>
    <row r="268" ht="26" customHeight="1"/>
    <row r="269" ht="26" customHeight="1"/>
    <row r="270" ht="26" customHeight="1"/>
    <row r="271" ht="26" customHeight="1"/>
    <row r="272" ht="26" customHeight="1"/>
    <row r="273" ht="26" customHeight="1"/>
    <row r="274" ht="26" customHeight="1"/>
    <row r="275" ht="26" customHeight="1"/>
    <row r="276" ht="26" customHeight="1"/>
    <row r="277" ht="26" customHeight="1"/>
    <row r="278" ht="26" customHeight="1"/>
    <row r="279" ht="26" customHeight="1"/>
    <row r="280" ht="26" customHeight="1"/>
    <row r="281" ht="26" customHeight="1"/>
    <row r="282" ht="26" customHeight="1"/>
    <row r="283" ht="26" customHeight="1"/>
    <row r="284" ht="26" customHeight="1"/>
    <row r="285" ht="26" customHeight="1"/>
    <row r="286" ht="26" customHeight="1"/>
    <row r="287" ht="26" customHeight="1"/>
    <row r="288" ht="26" customHeight="1"/>
    <row r="289" ht="26" customHeight="1"/>
    <row r="290" ht="26" customHeight="1"/>
    <row r="291" ht="26" customHeight="1"/>
    <row r="292" ht="26" customHeight="1"/>
    <row r="293" ht="26" customHeight="1"/>
    <row r="294" ht="26" customHeight="1"/>
    <row r="295" ht="26" customHeight="1"/>
    <row r="296" ht="26" customHeight="1"/>
    <row r="297" ht="26" customHeight="1"/>
    <row r="298" ht="26" customHeight="1"/>
    <row r="299" ht="26" customHeight="1"/>
    <row r="300" ht="26" customHeight="1"/>
    <row r="301" ht="26" customHeight="1"/>
    <row r="302" ht="26" customHeight="1"/>
    <row r="303" ht="26" customHeight="1"/>
    <row r="304" ht="26" customHeight="1"/>
    <row r="305" ht="26" customHeight="1"/>
    <row r="306" ht="26" customHeight="1"/>
    <row r="307" ht="26" customHeight="1"/>
    <row r="308" ht="26" customHeight="1"/>
    <row r="309" ht="26" customHeight="1"/>
    <row r="310" ht="26" customHeight="1"/>
    <row r="311" ht="26" customHeight="1"/>
    <row r="312" ht="26" customHeight="1"/>
    <row r="313" ht="26" customHeight="1"/>
    <row r="314" ht="26" customHeight="1"/>
    <row r="315" ht="26" customHeight="1"/>
    <row r="316" ht="26" customHeight="1"/>
    <row r="317" ht="26" customHeight="1"/>
    <row r="318" ht="26" customHeight="1"/>
    <row r="319" ht="26" customHeight="1"/>
    <row r="320" ht="26" customHeight="1"/>
    <row r="321" ht="26" customHeight="1"/>
    <row r="322" ht="26" customHeight="1"/>
    <row r="323" ht="26" customHeight="1"/>
    <row r="324" ht="26" customHeight="1"/>
    <row r="325" ht="26" customHeight="1"/>
    <row r="326" ht="26" customHeight="1"/>
    <row r="327" ht="26" customHeight="1"/>
    <row r="328" ht="26" customHeight="1"/>
    <row r="329" ht="26" customHeight="1"/>
    <row r="330" ht="26" customHeight="1"/>
    <row r="331" ht="26" customHeight="1"/>
    <row r="332" ht="26" customHeight="1"/>
    <row r="333" ht="26" customHeight="1"/>
    <row r="334" ht="26" customHeight="1"/>
    <row r="335" ht="26" customHeight="1"/>
    <row r="336" ht="26" customHeight="1"/>
    <row r="337" ht="26" customHeight="1"/>
    <row r="338" ht="26" customHeight="1"/>
    <row r="339" ht="26" customHeight="1"/>
    <row r="340" ht="26" customHeight="1"/>
    <row r="341" ht="26" customHeight="1"/>
    <row r="342" ht="26" customHeight="1"/>
    <row r="343" ht="26" customHeight="1"/>
    <row r="344" ht="26" customHeight="1"/>
    <row r="345" ht="26" customHeight="1"/>
    <row r="346" ht="26" customHeight="1"/>
    <row r="347" ht="26" customHeight="1"/>
    <row r="348" ht="26" customHeight="1"/>
    <row r="349" ht="26" customHeight="1"/>
    <row r="350" ht="26" customHeight="1"/>
    <row r="351" ht="26" customHeight="1"/>
    <row r="352" ht="26" customHeight="1"/>
    <row r="353" ht="26" customHeight="1"/>
    <row r="354" ht="26" customHeight="1"/>
    <row r="355" ht="26" customHeight="1"/>
    <row r="356" ht="26" customHeight="1"/>
    <row r="357" ht="26" customHeight="1"/>
    <row r="358" ht="26" customHeight="1"/>
    <row r="359" ht="26" customHeight="1"/>
    <row r="360" ht="26" customHeight="1"/>
    <row r="361" ht="26" customHeight="1"/>
    <row r="362" ht="26" customHeight="1"/>
    <row r="363" ht="26" customHeight="1"/>
    <row r="364" ht="26" customHeight="1"/>
    <row r="365" ht="26" customHeight="1"/>
    <row r="366" ht="26" customHeight="1"/>
    <row r="367" ht="26" customHeight="1"/>
    <row r="368" ht="26" customHeight="1"/>
    <row r="369" ht="26" customHeight="1"/>
    <row r="370" ht="26" customHeight="1"/>
    <row r="371" ht="26" customHeight="1"/>
    <row r="372" ht="26" customHeight="1"/>
    <row r="373" ht="26" customHeight="1"/>
    <row r="374" ht="26" customHeight="1"/>
    <row r="375" ht="26" customHeight="1"/>
    <row r="376" ht="26" customHeight="1"/>
    <row r="377" ht="26" customHeight="1"/>
    <row r="378" ht="26" customHeight="1"/>
    <row r="379" ht="26" customHeight="1"/>
    <row r="380" ht="26" customHeight="1"/>
    <row r="381" ht="26" customHeight="1"/>
    <row r="382" ht="26" customHeight="1"/>
    <row r="383" ht="26" customHeight="1"/>
    <row r="384" ht="26" customHeight="1"/>
    <row r="385" ht="26" customHeight="1"/>
    <row r="386" ht="26" customHeight="1"/>
    <row r="387" ht="26" customHeight="1"/>
    <row r="388" ht="26" customHeight="1"/>
    <row r="389" ht="26" customHeight="1"/>
    <row r="390" ht="26" customHeight="1"/>
    <row r="391" ht="26" customHeight="1"/>
    <row r="392" ht="26" customHeight="1"/>
    <row r="393" ht="26" customHeight="1"/>
    <row r="394" ht="26" customHeight="1"/>
    <row r="395" ht="26" customHeight="1"/>
    <row r="396" ht="26" customHeight="1"/>
    <row r="397" ht="26" customHeight="1"/>
    <row r="398" ht="26" customHeight="1"/>
    <row r="399" ht="26" customHeight="1"/>
    <row r="400" ht="26" customHeight="1"/>
    <row r="401" ht="26" customHeight="1"/>
    <row r="402" ht="26" customHeight="1"/>
    <row r="403" ht="26" customHeight="1"/>
    <row r="404" ht="26" customHeight="1"/>
    <row r="405" ht="26" customHeight="1"/>
    <row r="406" ht="26" customHeight="1"/>
    <row r="407" ht="26" customHeight="1"/>
    <row r="408" ht="26" customHeight="1"/>
    <row r="409" ht="26" customHeight="1"/>
    <row r="410" ht="26" customHeight="1"/>
    <row r="411" ht="26" customHeight="1"/>
    <row r="412" ht="26" customHeight="1"/>
    <row r="413" ht="26" customHeight="1"/>
    <row r="414" ht="26" customHeight="1"/>
    <row r="415" ht="26" customHeight="1"/>
    <row r="416" ht="26" customHeight="1"/>
    <row r="417" ht="26" customHeight="1"/>
    <row r="418" ht="26" customHeight="1"/>
    <row r="419" ht="26" customHeight="1"/>
    <row r="420" ht="26" customHeight="1"/>
    <row r="421" ht="26" customHeight="1"/>
    <row r="422" ht="26" customHeight="1"/>
    <row r="423" ht="26" customHeight="1"/>
    <row r="424" ht="26" customHeight="1"/>
    <row r="425" ht="26" customHeight="1"/>
    <row r="426" ht="26" customHeight="1"/>
    <row r="427" ht="26" customHeight="1"/>
    <row r="428" ht="26" customHeight="1"/>
    <row r="429" ht="26" customHeight="1"/>
    <row r="430" ht="26" customHeight="1"/>
    <row r="431" ht="26" customHeight="1"/>
    <row r="432" ht="26" customHeight="1"/>
    <row r="433" ht="26" customHeight="1"/>
    <row r="434" ht="26" customHeight="1"/>
    <row r="435" ht="26" customHeight="1"/>
    <row r="436" ht="26" customHeight="1"/>
    <row r="437" ht="26" customHeight="1"/>
    <row r="438" ht="26" customHeight="1"/>
    <row r="439" ht="26" customHeight="1"/>
    <row r="440" ht="26" customHeight="1"/>
    <row r="441" ht="26" customHeight="1"/>
    <row r="442" ht="26" customHeight="1"/>
    <row r="443" ht="26" customHeight="1"/>
    <row r="444" ht="26" customHeight="1"/>
    <row r="445" ht="26" customHeight="1"/>
    <row r="446" ht="26" customHeight="1"/>
    <row r="447" ht="26" customHeight="1"/>
    <row r="448" ht="26" customHeight="1"/>
    <row r="449" ht="26" customHeight="1"/>
    <row r="450" ht="26" customHeight="1"/>
    <row r="451" ht="26" customHeight="1"/>
    <row r="452" ht="26" customHeight="1"/>
    <row r="453" ht="26" customHeight="1"/>
    <row r="454" ht="26" customHeight="1"/>
    <row r="455" ht="26" customHeight="1"/>
    <row r="456" ht="26" customHeight="1"/>
    <row r="457" ht="26" customHeight="1"/>
    <row r="458" ht="26" customHeight="1"/>
    <row r="459" ht="26" customHeight="1"/>
    <row r="460" ht="26" customHeight="1"/>
    <row r="461" ht="26" customHeight="1"/>
    <row r="462" ht="26" customHeight="1"/>
    <row r="463" ht="26" customHeight="1"/>
    <row r="464" ht="26" customHeight="1"/>
    <row r="465" ht="26" customHeight="1"/>
    <row r="466" ht="26" customHeight="1"/>
    <row r="467" ht="26" customHeight="1"/>
    <row r="468" ht="26" customHeight="1"/>
    <row r="469" ht="26" customHeight="1"/>
    <row r="470" ht="26" customHeight="1"/>
    <row r="471" ht="26" customHeight="1"/>
    <row r="472" ht="26" customHeight="1"/>
    <row r="473" ht="26" customHeight="1"/>
    <row r="474" ht="26" customHeight="1"/>
    <row r="475" ht="26" customHeight="1"/>
    <row r="476" ht="26" customHeight="1"/>
    <row r="477" ht="26" customHeight="1"/>
    <row r="478" ht="26" customHeight="1"/>
    <row r="479" ht="26" customHeight="1"/>
    <row r="480" ht="26" customHeight="1"/>
    <row r="481" ht="26" customHeight="1"/>
    <row r="482" ht="26" customHeight="1"/>
    <row r="483" ht="26" customHeight="1"/>
    <row r="484" ht="26" customHeight="1"/>
    <row r="485" ht="26" customHeight="1"/>
    <row r="486" ht="26" customHeight="1"/>
    <row r="487" ht="26" customHeight="1"/>
    <row r="488" ht="26" customHeight="1"/>
    <row r="489" ht="26" customHeight="1"/>
    <row r="490" ht="26" customHeight="1"/>
    <row r="491" ht="26" customHeight="1"/>
    <row r="492" ht="26" customHeight="1"/>
    <row r="493" ht="26" customHeight="1"/>
    <row r="494" ht="26" customHeight="1"/>
    <row r="495" ht="26" customHeight="1"/>
    <row r="496" ht="26" customHeight="1"/>
    <row r="497" ht="26" customHeight="1"/>
    <row r="498" ht="26" customHeight="1"/>
    <row r="499" ht="26" customHeight="1"/>
    <row r="500" ht="26" customHeight="1"/>
    <row r="501" ht="26" customHeight="1"/>
    <row r="502" ht="26" customHeight="1"/>
    <row r="503" ht="26" customHeight="1"/>
    <row r="504" ht="26" customHeight="1"/>
    <row r="505" ht="26" customHeight="1"/>
    <row r="506" ht="26" customHeight="1"/>
    <row r="507" ht="26" customHeight="1"/>
    <row r="508" ht="26" customHeight="1"/>
    <row r="509" ht="26" customHeight="1"/>
    <row r="510" ht="26" customHeight="1"/>
    <row r="511" ht="26" customHeight="1"/>
    <row r="512" ht="26" customHeight="1"/>
    <row r="513" ht="26" customHeight="1"/>
    <row r="514" ht="26" customHeight="1"/>
    <row r="515" ht="26" customHeight="1"/>
    <row r="516" ht="26" customHeight="1"/>
    <row r="517" ht="26" customHeight="1"/>
    <row r="518" ht="26" customHeight="1"/>
    <row r="519" ht="26" customHeight="1"/>
    <row r="520" ht="26" customHeight="1"/>
    <row r="521" ht="26" customHeight="1"/>
    <row r="522" ht="26" customHeight="1"/>
    <row r="523" ht="26" customHeight="1"/>
    <row r="524" ht="26" customHeight="1"/>
    <row r="525" ht="26" customHeight="1"/>
    <row r="526" ht="26" customHeight="1"/>
    <row r="527" ht="26" customHeight="1"/>
    <row r="528" ht="26" customHeight="1"/>
    <row r="529" ht="26" customHeight="1"/>
    <row r="530" ht="26" customHeight="1"/>
    <row r="531" ht="26" customHeight="1"/>
    <row r="532" ht="26" customHeight="1"/>
    <row r="533" ht="26" customHeight="1"/>
    <row r="534" ht="26" customHeight="1"/>
    <row r="535" ht="26" customHeight="1"/>
    <row r="536" ht="26" customHeight="1"/>
    <row r="537" ht="26" customHeight="1"/>
    <row r="538" ht="26" customHeight="1"/>
    <row r="539" ht="26" customHeight="1"/>
    <row r="540" ht="26" customHeight="1"/>
    <row r="541" ht="26" customHeight="1"/>
    <row r="542" ht="26" customHeight="1"/>
    <row r="543" ht="26" customHeight="1"/>
  </sheetData>
  <mergeCells count="8">
    <mergeCell ref="A2:K2"/>
    <mergeCell ref="A3:D3"/>
    <mergeCell ref="G4:K4"/>
    <mergeCell ref="H5:I5"/>
    <mergeCell ref="J5:K5"/>
    <mergeCell ref="G5:G6"/>
    <mergeCell ref="A4:C5"/>
    <mergeCell ref="D4:F6"/>
  </mergeCells>
  <pageMargins left="0.751388888888889" right="0.751388888888889" top="1" bottom="1" header="0.5" footer="0.5"/>
  <pageSetup paperSize="9" scale="96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10">
    <pageSetUpPr fitToPage="1"/>
  </sheetPr>
  <dimension ref="A1:K543"/>
  <sheetViews>
    <sheetView zoomScale="80" zoomScaleNormal="80" workbookViewId="0">
      <pane ySplit="8" topLeftCell="A9" activePane="bottomLeft" state="frozen"/>
      <selection/>
      <selection pane="bottomLeft" activeCell="G17" sqref="G17"/>
    </sheetView>
  </sheetViews>
  <sheetFormatPr defaultColWidth="9" defaultRowHeight="14.4"/>
  <cols>
    <col min="1" max="3" width="8.12962962962963" style="2" customWidth="1"/>
    <col min="4" max="5" width="8.33333333333333" style="2" customWidth="1"/>
    <col min="6" max="6" width="24" style="2" customWidth="1"/>
    <col min="7" max="7" width="16.25" style="3" customWidth="1"/>
    <col min="8" max="11" width="16.25" style="4" customWidth="1"/>
    <col min="12" max="16384" width="9" style="2"/>
  </cols>
  <sheetData>
    <row r="1" ht="27" customHeight="1" spans="1:1">
      <c r="A1" s="1" t="s">
        <v>674</v>
      </c>
    </row>
    <row r="2" ht="39" customHeight="1" spans="1:11">
      <c r="A2" s="5" t="s">
        <v>675</v>
      </c>
      <c r="B2" s="5"/>
      <c r="C2" s="5"/>
      <c r="D2" s="6"/>
      <c r="E2" s="6"/>
      <c r="F2" s="6"/>
      <c r="G2" s="7"/>
      <c r="H2" s="7"/>
      <c r="I2" s="7"/>
      <c r="J2" s="7"/>
      <c r="K2" s="7"/>
    </row>
    <row r="3" ht="23" customHeight="1" spans="1:11">
      <c r="A3" s="8" t="s">
        <v>2</v>
      </c>
      <c r="B3" s="8"/>
      <c r="C3" s="8"/>
      <c r="D3" s="9"/>
      <c r="E3" s="10"/>
      <c r="F3" s="10"/>
      <c r="G3" s="11"/>
      <c r="H3" s="12"/>
      <c r="I3" s="12"/>
      <c r="J3" s="12"/>
      <c r="K3" s="12"/>
    </row>
    <row r="4" ht="34" customHeight="1" spans="1:11">
      <c r="A4" s="13" t="s">
        <v>131</v>
      </c>
      <c r="B4" s="13"/>
      <c r="C4" s="13"/>
      <c r="D4" s="14" t="s">
        <v>132</v>
      </c>
      <c r="E4" s="14"/>
      <c r="F4" s="14"/>
      <c r="G4" s="15" t="s">
        <v>133</v>
      </c>
      <c r="H4" s="15"/>
      <c r="I4" s="15"/>
      <c r="J4" s="15"/>
      <c r="K4" s="15"/>
    </row>
    <row r="5" ht="34" customHeight="1" spans="1:11">
      <c r="A5" s="13"/>
      <c r="B5" s="13"/>
      <c r="C5" s="13"/>
      <c r="D5" s="14"/>
      <c r="E5" s="14"/>
      <c r="F5" s="14"/>
      <c r="G5" s="15" t="s">
        <v>134</v>
      </c>
      <c r="H5" s="15" t="s">
        <v>135</v>
      </c>
      <c r="I5" s="15"/>
      <c r="J5" s="15" t="s">
        <v>136</v>
      </c>
      <c r="K5" s="15"/>
    </row>
    <row r="6" ht="34" customHeight="1" spans="1:11">
      <c r="A6" s="13" t="s">
        <v>137</v>
      </c>
      <c r="B6" s="13" t="s">
        <v>138</v>
      </c>
      <c r="C6" s="13" t="s">
        <v>139</v>
      </c>
      <c r="D6" s="14"/>
      <c r="E6" s="14"/>
      <c r="F6" s="14"/>
      <c r="G6" s="15"/>
      <c r="H6" s="15" t="s">
        <v>140</v>
      </c>
      <c r="I6" s="15" t="s">
        <v>141</v>
      </c>
      <c r="J6" s="15" t="s">
        <v>142</v>
      </c>
      <c r="K6" s="15" t="s">
        <v>143</v>
      </c>
    </row>
    <row r="7" s="1" customFormat="1" ht="34" customHeight="1" spans="1:11">
      <c r="A7" s="16" t="s">
        <v>144</v>
      </c>
      <c r="B7" s="16"/>
      <c r="C7" s="16"/>
      <c r="D7" s="17"/>
      <c r="E7" s="18"/>
      <c r="F7" s="19"/>
      <c r="G7" s="20">
        <f>H7+I7+J7+K7</f>
        <v>-186.502795</v>
      </c>
      <c r="H7" s="20">
        <f>H8</f>
        <v>29</v>
      </c>
      <c r="I7" s="20">
        <f>I8</f>
        <v>-215.502795</v>
      </c>
      <c r="J7" s="20">
        <f>J8</f>
        <v>0</v>
      </c>
      <c r="K7" s="20">
        <f>K8</f>
        <v>0</v>
      </c>
    </row>
    <row r="8" s="2" customFormat="1" ht="24" customHeight="1" spans="1:11">
      <c r="A8" s="21" t="s">
        <v>287</v>
      </c>
      <c r="B8" s="21"/>
      <c r="C8" s="21"/>
      <c r="D8" s="22" t="s">
        <v>288</v>
      </c>
      <c r="E8" s="23"/>
      <c r="F8" s="24"/>
      <c r="G8" s="20">
        <f>H8+I8+J8+K8</f>
        <v>-186.502795</v>
      </c>
      <c r="H8" s="25">
        <v>29</v>
      </c>
      <c r="I8" s="25">
        <v>-215.502795</v>
      </c>
      <c r="J8" s="25">
        <v>0</v>
      </c>
      <c r="K8" s="25">
        <v>0</v>
      </c>
    </row>
    <row r="9" ht="26" customHeight="1" spans="1:11">
      <c r="A9" s="21" t="s">
        <v>287</v>
      </c>
      <c r="B9" s="21" t="s">
        <v>150</v>
      </c>
      <c r="C9" s="21"/>
      <c r="D9" s="22"/>
      <c r="E9" s="26" t="s">
        <v>291</v>
      </c>
      <c r="F9" s="24"/>
      <c r="G9" s="20">
        <f t="shared" ref="G9:G22" si="0">H9+I9+J9+K9</f>
        <v>-195.502795</v>
      </c>
      <c r="H9" s="25">
        <v>0</v>
      </c>
      <c r="I9" s="25">
        <v>-195.502795</v>
      </c>
      <c r="J9" s="25">
        <v>0</v>
      </c>
      <c r="K9" s="25">
        <v>0</v>
      </c>
    </row>
    <row r="10" ht="26" customHeight="1" spans="1:11">
      <c r="A10" s="21" t="s">
        <v>287</v>
      </c>
      <c r="B10" s="21" t="s">
        <v>150</v>
      </c>
      <c r="C10" s="21" t="s">
        <v>150</v>
      </c>
      <c r="D10" s="22"/>
      <c r="E10" s="23"/>
      <c r="F10" s="24" t="s">
        <v>293</v>
      </c>
      <c r="G10" s="20">
        <f t="shared" si="0"/>
        <v>0</v>
      </c>
      <c r="H10" s="25">
        <v>0</v>
      </c>
      <c r="I10" s="25">
        <v>0</v>
      </c>
      <c r="J10" s="25">
        <v>0</v>
      </c>
      <c r="K10" s="25">
        <v>0</v>
      </c>
    </row>
    <row r="11" ht="26" customHeight="1" spans="1:11">
      <c r="A11" s="21" t="s">
        <v>287</v>
      </c>
      <c r="B11" s="21" t="s">
        <v>150</v>
      </c>
      <c r="C11" s="21" t="s">
        <v>161</v>
      </c>
      <c r="D11" s="22"/>
      <c r="E11" s="23"/>
      <c r="F11" s="24" t="s">
        <v>294</v>
      </c>
      <c r="G11" s="20">
        <f t="shared" si="0"/>
        <v>-13</v>
      </c>
      <c r="H11" s="25">
        <v>0</v>
      </c>
      <c r="I11" s="25">
        <v>-13</v>
      </c>
      <c r="J11" s="25">
        <v>0</v>
      </c>
      <c r="K11" s="25">
        <v>0</v>
      </c>
    </row>
    <row r="12" ht="26" customHeight="1" spans="1:11">
      <c r="A12" s="21" t="s">
        <v>287</v>
      </c>
      <c r="B12" s="21" t="s">
        <v>150</v>
      </c>
      <c r="C12" s="21" t="s">
        <v>152</v>
      </c>
      <c r="D12" s="22"/>
      <c r="E12" s="23"/>
      <c r="F12" s="24" t="s">
        <v>295</v>
      </c>
      <c r="G12" s="20">
        <f t="shared" si="0"/>
        <v>-168.714595</v>
      </c>
      <c r="H12" s="25">
        <v>0</v>
      </c>
      <c r="I12" s="25">
        <v>-168.714595</v>
      </c>
      <c r="J12" s="25">
        <v>0</v>
      </c>
      <c r="K12" s="25">
        <v>0</v>
      </c>
    </row>
    <row r="13" ht="26" customHeight="1" spans="1:11">
      <c r="A13" s="21" t="s">
        <v>287</v>
      </c>
      <c r="B13" s="21" t="s">
        <v>150</v>
      </c>
      <c r="C13" s="21" t="s">
        <v>156</v>
      </c>
      <c r="D13" s="22"/>
      <c r="E13" s="23"/>
      <c r="F13" s="24" t="s">
        <v>297</v>
      </c>
      <c r="G13" s="20">
        <f t="shared" si="0"/>
        <v>-13.7882</v>
      </c>
      <c r="H13" s="25">
        <v>0</v>
      </c>
      <c r="I13" s="25">
        <v>-13.7882</v>
      </c>
      <c r="J13" s="25">
        <v>0</v>
      </c>
      <c r="K13" s="25">
        <v>0</v>
      </c>
    </row>
    <row r="14" ht="26" customHeight="1" spans="1:11">
      <c r="A14" s="21" t="s">
        <v>287</v>
      </c>
      <c r="B14" s="21" t="s">
        <v>161</v>
      </c>
      <c r="C14" s="21"/>
      <c r="D14" s="22"/>
      <c r="E14" s="23" t="s">
        <v>298</v>
      </c>
      <c r="F14" s="24"/>
      <c r="G14" s="20">
        <f t="shared" si="0"/>
        <v>0</v>
      </c>
      <c r="H14" s="25">
        <v>0</v>
      </c>
      <c r="I14" s="25">
        <v>0</v>
      </c>
      <c r="J14" s="25">
        <v>0</v>
      </c>
      <c r="K14" s="25">
        <v>0</v>
      </c>
    </row>
    <row r="15" ht="26" customHeight="1" spans="1:11">
      <c r="A15" s="21" t="s">
        <v>287</v>
      </c>
      <c r="B15" s="21" t="s">
        <v>161</v>
      </c>
      <c r="C15" s="21" t="s">
        <v>150</v>
      </c>
      <c r="D15" s="22"/>
      <c r="E15" s="26"/>
      <c r="F15" s="24" t="s">
        <v>300</v>
      </c>
      <c r="G15" s="20">
        <f t="shared" si="0"/>
        <v>0</v>
      </c>
      <c r="H15" s="25">
        <v>0</v>
      </c>
      <c r="I15" s="25">
        <v>0</v>
      </c>
      <c r="J15" s="25">
        <v>0</v>
      </c>
      <c r="K15" s="25">
        <v>0</v>
      </c>
    </row>
    <row r="16" ht="26" customHeight="1" spans="1:11">
      <c r="A16" s="21" t="s">
        <v>287</v>
      </c>
      <c r="B16" s="21" t="s">
        <v>152</v>
      </c>
      <c r="C16" s="21"/>
      <c r="D16" s="22"/>
      <c r="E16" s="23" t="s">
        <v>301</v>
      </c>
      <c r="F16" s="24"/>
      <c r="G16" s="20">
        <f t="shared" si="0"/>
        <v>0</v>
      </c>
      <c r="H16" s="25">
        <v>0</v>
      </c>
      <c r="I16" s="25">
        <v>0</v>
      </c>
      <c r="J16" s="25">
        <v>0</v>
      </c>
      <c r="K16" s="25">
        <v>0</v>
      </c>
    </row>
    <row r="17" ht="26" customHeight="1" spans="1:11">
      <c r="A17" s="21" t="s">
        <v>287</v>
      </c>
      <c r="B17" s="21" t="s">
        <v>152</v>
      </c>
      <c r="C17" s="21" t="s">
        <v>152</v>
      </c>
      <c r="D17" s="22"/>
      <c r="E17" s="26"/>
      <c r="F17" s="24" t="s">
        <v>302</v>
      </c>
      <c r="G17" s="20">
        <f t="shared" si="0"/>
        <v>0</v>
      </c>
      <c r="H17" s="25">
        <v>0</v>
      </c>
      <c r="I17" s="25">
        <v>0</v>
      </c>
      <c r="J17" s="25">
        <v>0</v>
      </c>
      <c r="K17" s="25">
        <v>0</v>
      </c>
    </row>
    <row r="18" ht="26" customHeight="1" spans="1:11">
      <c r="A18" s="21" t="s">
        <v>287</v>
      </c>
      <c r="B18" s="21" t="s">
        <v>173</v>
      </c>
      <c r="C18" s="21"/>
      <c r="D18" s="22"/>
      <c r="E18" s="23" t="s">
        <v>304</v>
      </c>
      <c r="F18" s="24"/>
      <c r="G18" s="20">
        <f t="shared" si="0"/>
        <v>0</v>
      </c>
      <c r="H18" s="25">
        <v>0</v>
      </c>
      <c r="I18" s="25">
        <v>0</v>
      </c>
      <c r="J18" s="25">
        <v>0</v>
      </c>
      <c r="K18" s="25">
        <v>0</v>
      </c>
    </row>
    <row r="19" ht="26" customHeight="1" spans="1:11">
      <c r="A19" s="21" t="s">
        <v>287</v>
      </c>
      <c r="B19" s="21" t="s">
        <v>173</v>
      </c>
      <c r="C19" s="21" t="s">
        <v>147</v>
      </c>
      <c r="D19" s="22"/>
      <c r="E19" s="26"/>
      <c r="F19" s="24" t="s">
        <v>305</v>
      </c>
      <c r="G19" s="20">
        <f t="shared" si="0"/>
        <v>0</v>
      </c>
      <c r="H19" s="25">
        <v>0</v>
      </c>
      <c r="I19" s="27">
        <v>0</v>
      </c>
      <c r="J19" s="25">
        <v>0</v>
      </c>
      <c r="K19" s="25">
        <v>0</v>
      </c>
    </row>
    <row r="20" ht="26" customHeight="1" spans="1:11">
      <c r="A20" s="21" t="s">
        <v>287</v>
      </c>
      <c r="B20" s="21" t="s">
        <v>154</v>
      </c>
      <c r="C20" s="21"/>
      <c r="D20" s="22"/>
      <c r="E20" s="23" t="s">
        <v>307</v>
      </c>
      <c r="F20" s="24"/>
      <c r="G20" s="20">
        <f t="shared" si="0"/>
        <v>9</v>
      </c>
      <c r="H20" s="25">
        <v>29</v>
      </c>
      <c r="I20" s="27">
        <v>-20</v>
      </c>
      <c r="J20" s="25">
        <v>0</v>
      </c>
      <c r="K20" s="25">
        <v>0</v>
      </c>
    </row>
    <row r="21" ht="26" customHeight="1" spans="1:11">
      <c r="A21" s="21" t="s">
        <v>287</v>
      </c>
      <c r="B21" s="21" t="s">
        <v>154</v>
      </c>
      <c r="C21" s="21" t="s">
        <v>147</v>
      </c>
      <c r="D21" s="22"/>
      <c r="E21" s="23"/>
      <c r="F21" s="24" t="s">
        <v>308</v>
      </c>
      <c r="G21" s="20">
        <f t="shared" si="0"/>
        <v>29</v>
      </c>
      <c r="H21" s="25">
        <v>29</v>
      </c>
      <c r="I21" s="27">
        <v>0</v>
      </c>
      <c r="J21" s="25">
        <v>0</v>
      </c>
      <c r="K21" s="25">
        <v>0</v>
      </c>
    </row>
    <row r="22" s="2" customFormat="1" ht="26" customHeight="1" spans="1:11">
      <c r="A22" s="21" t="s">
        <v>287</v>
      </c>
      <c r="B22" s="21" t="s">
        <v>154</v>
      </c>
      <c r="C22" s="21" t="s">
        <v>150</v>
      </c>
      <c r="D22" s="22"/>
      <c r="E22" s="23"/>
      <c r="F22" s="24" t="s">
        <v>309</v>
      </c>
      <c r="G22" s="20">
        <f t="shared" si="0"/>
        <v>-20</v>
      </c>
      <c r="H22" s="25">
        <v>0</v>
      </c>
      <c r="I22" s="25">
        <v>-20</v>
      </c>
      <c r="J22" s="25">
        <v>0</v>
      </c>
      <c r="K22" s="25">
        <v>0</v>
      </c>
    </row>
    <row r="23" ht="26" customHeight="1"/>
    <row r="24" ht="26" customHeight="1"/>
    <row r="25" ht="26" customHeight="1"/>
    <row r="26" ht="26" customHeight="1"/>
    <row r="27" ht="26" customHeight="1"/>
    <row r="28" ht="26" customHeight="1"/>
    <row r="29" ht="26" customHeight="1"/>
    <row r="30" ht="26" customHeight="1"/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ht="26" customHeight="1"/>
    <row r="81" ht="26" customHeight="1"/>
    <row r="82" ht="26" customHeight="1"/>
    <row r="83" ht="26" customHeight="1"/>
    <row r="84" ht="26" customHeight="1"/>
    <row r="85" ht="26" customHeight="1"/>
    <row r="86" ht="26" customHeight="1"/>
    <row r="87" ht="26" customHeight="1"/>
    <row r="88" ht="26" customHeight="1"/>
    <row r="89" ht="26" customHeight="1"/>
    <row r="90" ht="26" customHeight="1"/>
    <row r="91" ht="26" customHeight="1"/>
    <row r="92" ht="26" customHeight="1"/>
    <row r="93" ht="26" customHeight="1"/>
    <row r="94" ht="26" customHeight="1"/>
    <row r="95" ht="26" customHeight="1"/>
    <row r="96" ht="26" customHeight="1"/>
    <row r="97" ht="26" customHeight="1"/>
    <row r="98" ht="26" customHeight="1"/>
    <row r="99" ht="26" customHeight="1"/>
    <row r="100" ht="26" customHeight="1"/>
    <row r="101" ht="26" customHeight="1"/>
    <row r="102" ht="26" customHeight="1"/>
    <row r="103" ht="26" customHeight="1"/>
    <row r="104" ht="26" customHeight="1"/>
    <row r="105" ht="26" customHeight="1"/>
    <row r="106" ht="26" customHeight="1"/>
    <row r="107" ht="26" customHeight="1"/>
    <row r="108" ht="26" customHeight="1"/>
    <row r="109" ht="26" customHeight="1"/>
    <row r="110" ht="26" customHeight="1"/>
    <row r="111" ht="26" customHeight="1"/>
    <row r="112" ht="26" customHeight="1"/>
    <row r="113" ht="26" customHeight="1"/>
    <row r="114" ht="26" customHeight="1"/>
    <row r="115" ht="26" customHeight="1"/>
    <row r="116" ht="26" customHeight="1"/>
    <row r="117" ht="26" customHeight="1"/>
    <row r="118" ht="26" customHeight="1"/>
    <row r="119" ht="26" customHeight="1"/>
    <row r="120" ht="26" customHeight="1"/>
    <row r="121" ht="26" customHeight="1"/>
    <row r="122" ht="26" customHeight="1"/>
    <row r="123" ht="26" customHeight="1"/>
    <row r="124" ht="26" customHeight="1"/>
    <row r="125" ht="26" customHeight="1"/>
    <row r="126" ht="26" customHeight="1"/>
    <row r="127" ht="26" customHeight="1"/>
    <row r="128" ht="26" customHeight="1"/>
    <row r="129" ht="26" customHeight="1"/>
    <row r="130" ht="26" customHeight="1"/>
    <row r="131" ht="26" customHeight="1"/>
    <row r="132" ht="26" customHeight="1"/>
    <row r="133" ht="26" customHeight="1"/>
    <row r="134" ht="26" customHeight="1"/>
    <row r="135" ht="26" customHeight="1"/>
    <row r="136" ht="26" customHeight="1"/>
    <row r="137" ht="26" customHeight="1"/>
    <row r="138" ht="26" customHeight="1"/>
    <row r="139" ht="26" customHeight="1"/>
    <row r="140" ht="26" customHeight="1"/>
    <row r="141" ht="26" customHeight="1"/>
    <row r="142" ht="26" customHeight="1"/>
    <row r="143" ht="26" customHeight="1"/>
    <row r="144" ht="26" customHeight="1"/>
    <row r="145" ht="26" customHeight="1"/>
    <row r="146" ht="26" customHeight="1"/>
    <row r="147" ht="26" customHeight="1"/>
    <row r="148" ht="26" customHeight="1"/>
    <row r="149" ht="26" customHeight="1"/>
    <row r="150" ht="26" customHeight="1"/>
    <row r="151" ht="26" customHeight="1"/>
    <row r="152" ht="26" customHeight="1"/>
    <row r="153" ht="26" customHeight="1"/>
    <row r="154" ht="26" customHeight="1"/>
    <row r="155" ht="26" customHeight="1"/>
    <row r="156" ht="26" customHeight="1"/>
    <row r="157" ht="26" customHeight="1"/>
    <row r="158" ht="26" customHeight="1"/>
    <row r="159" ht="26" customHeight="1"/>
    <row r="160" ht="26" customHeight="1"/>
    <row r="161" ht="26" customHeight="1"/>
    <row r="162" ht="26" customHeight="1"/>
    <row r="163" ht="26" customHeight="1"/>
    <row r="164" ht="26" customHeight="1"/>
    <row r="165" ht="26" customHeight="1"/>
    <row r="166" ht="26" customHeight="1"/>
    <row r="167" ht="26" customHeight="1"/>
    <row r="168" ht="26" customHeight="1"/>
    <row r="169" ht="26" customHeight="1"/>
    <row r="170" ht="26" customHeight="1"/>
    <row r="171" ht="26" customHeight="1"/>
    <row r="172" ht="26" customHeight="1"/>
    <row r="173" ht="26" customHeight="1"/>
    <row r="174" ht="26" customHeight="1"/>
    <row r="175" ht="26" customHeight="1"/>
    <row r="176" ht="26" customHeight="1"/>
    <row r="177" ht="26" customHeight="1"/>
    <row r="178" ht="26" customHeight="1"/>
    <row r="179" ht="26" customHeight="1"/>
    <row r="180" ht="26" customHeight="1"/>
    <row r="181" ht="26" customHeight="1"/>
    <row r="182" ht="26" customHeight="1"/>
    <row r="183" ht="26" customHeight="1"/>
    <row r="184" ht="26" customHeight="1"/>
    <row r="185" ht="26" customHeight="1"/>
    <row r="186" ht="26" customHeight="1"/>
    <row r="187" ht="26" customHeight="1"/>
    <row r="188" ht="26" customHeight="1"/>
    <row r="189" ht="26" customHeight="1"/>
    <row r="190" ht="26" customHeight="1"/>
    <row r="191" ht="26" customHeight="1"/>
    <row r="192" ht="26" customHeight="1"/>
    <row r="193" ht="26" customHeight="1"/>
    <row r="194" ht="26" customHeight="1"/>
    <row r="195" ht="26" customHeight="1"/>
    <row r="196" ht="26" customHeight="1"/>
    <row r="197" ht="26" customHeight="1"/>
    <row r="198" ht="26" customHeight="1"/>
    <row r="199" ht="26" customHeight="1"/>
    <row r="200" ht="26" customHeight="1"/>
    <row r="201" ht="26" customHeight="1"/>
    <row r="202" ht="26" customHeight="1"/>
    <row r="203" ht="26" customHeight="1"/>
    <row r="204" ht="26" customHeight="1"/>
    <row r="205" ht="26" customHeight="1"/>
    <row r="206" ht="26" customHeight="1"/>
    <row r="207" ht="26" customHeight="1"/>
    <row r="208" ht="26" customHeight="1"/>
    <row r="209" ht="26" customHeight="1"/>
    <row r="210" ht="26" customHeight="1"/>
    <row r="211" ht="26" customHeight="1"/>
    <row r="212" ht="26" customHeight="1"/>
    <row r="213" ht="26" customHeight="1"/>
    <row r="214" ht="26" customHeight="1"/>
    <row r="215" ht="26" customHeight="1"/>
    <row r="216" ht="26" customHeight="1"/>
    <row r="217" ht="26" customHeight="1"/>
    <row r="218" ht="26" customHeight="1"/>
    <row r="219" ht="26" customHeight="1"/>
    <row r="220" ht="26" customHeight="1"/>
    <row r="221" ht="26" customHeight="1"/>
    <row r="222" ht="26" customHeight="1"/>
    <row r="223" ht="26" customHeight="1"/>
    <row r="224" ht="26" customHeight="1"/>
    <row r="225" ht="26" customHeight="1"/>
    <row r="226" ht="26" customHeight="1"/>
    <row r="227" ht="26" customHeight="1"/>
    <row r="228" ht="26" customHeight="1"/>
    <row r="229" ht="26" customHeight="1"/>
    <row r="230" ht="26" customHeight="1"/>
    <row r="231" ht="26" customHeight="1"/>
    <row r="232" ht="26" customHeight="1"/>
    <row r="233" ht="26" customHeight="1"/>
    <row r="234" ht="26" customHeight="1"/>
    <row r="235" ht="26" customHeight="1"/>
    <row r="236" ht="26" customHeight="1"/>
    <row r="237" ht="26" customHeight="1"/>
    <row r="238" ht="26" customHeight="1"/>
    <row r="239" ht="26" customHeight="1"/>
    <row r="240" ht="26" customHeight="1"/>
    <row r="241" ht="26" customHeight="1"/>
    <row r="242" ht="26" customHeight="1"/>
    <row r="243" ht="26" customHeight="1"/>
    <row r="244" ht="26" customHeight="1"/>
    <row r="245" ht="26" customHeight="1"/>
    <row r="246" ht="26" customHeight="1"/>
    <row r="247" ht="26" customHeight="1"/>
    <row r="248" ht="26" customHeight="1"/>
    <row r="249" ht="26" customHeight="1"/>
    <row r="250" ht="26" customHeight="1"/>
    <row r="251" ht="26" customHeight="1"/>
    <row r="252" ht="26" customHeight="1"/>
    <row r="253" ht="26" customHeight="1"/>
    <row r="254" ht="26" customHeight="1"/>
    <row r="255" ht="26" customHeight="1"/>
    <row r="256" ht="26" customHeight="1"/>
    <row r="257" ht="26" customHeight="1"/>
    <row r="258" ht="26" customHeight="1"/>
    <row r="259" ht="26" customHeight="1"/>
    <row r="260" ht="26" customHeight="1"/>
    <row r="261" ht="26" customHeight="1"/>
    <row r="262" ht="26" customHeight="1"/>
    <row r="263" ht="26" customHeight="1"/>
    <row r="264" ht="26" customHeight="1"/>
    <row r="265" ht="26" customHeight="1"/>
    <row r="266" ht="26" customHeight="1"/>
    <row r="267" ht="26" customHeight="1"/>
    <row r="268" ht="26" customHeight="1"/>
    <row r="269" ht="26" customHeight="1"/>
    <row r="270" ht="26" customHeight="1"/>
    <row r="271" ht="26" customHeight="1"/>
    <row r="272" ht="26" customHeight="1"/>
    <row r="273" ht="26" customHeight="1"/>
    <row r="274" ht="26" customHeight="1"/>
    <row r="275" ht="26" customHeight="1"/>
    <row r="276" ht="26" customHeight="1"/>
    <row r="277" ht="26" customHeight="1"/>
    <row r="278" ht="26" customHeight="1"/>
    <row r="279" ht="26" customHeight="1"/>
    <row r="280" ht="26" customHeight="1"/>
    <row r="281" ht="26" customHeight="1"/>
    <row r="282" ht="26" customHeight="1"/>
    <row r="283" ht="26" customHeight="1"/>
    <row r="284" ht="26" customHeight="1"/>
    <row r="285" ht="26" customHeight="1"/>
    <row r="286" ht="26" customHeight="1"/>
    <row r="287" ht="26" customHeight="1"/>
    <row r="288" ht="26" customHeight="1"/>
    <row r="289" ht="26" customHeight="1"/>
    <row r="290" ht="26" customHeight="1"/>
    <row r="291" ht="26" customHeight="1"/>
    <row r="292" ht="26" customHeight="1"/>
    <row r="293" ht="26" customHeight="1"/>
    <row r="294" ht="26" customHeight="1"/>
    <row r="295" ht="26" customHeight="1"/>
    <row r="296" ht="26" customHeight="1"/>
    <row r="297" ht="26" customHeight="1"/>
    <row r="298" ht="26" customHeight="1"/>
    <row r="299" ht="26" customHeight="1"/>
    <row r="300" ht="26" customHeight="1"/>
    <row r="301" ht="26" customHeight="1"/>
    <row r="302" ht="26" customHeight="1"/>
    <row r="303" ht="26" customHeight="1"/>
    <row r="304" ht="26" customHeight="1"/>
    <row r="305" ht="26" customHeight="1"/>
    <row r="306" ht="26" customHeight="1"/>
    <row r="307" ht="26" customHeight="1"/>
    <row r="308" ht="26" customHeight="1"/>
    <row r="309" ht="26" customHeight="1"/>
    <row r="310" ht="26" customHeight="1"/>
    <row r="311" ht="26" customHeight="1"/>
    <row r="312" ht="26" customHeight="1"/>
    <row r="313" ht="26" customHeight="1"/>
    <row r="314" ht="26" customHeight="1"/>
    <row r="315" ht="26" customHeight="1"/>
    <row r="316" ht="26" customHeight="1"/>
    <row r="317" ht="26" customHeight="1"/>
    <row r="318" ht="26" customHeight="1"/>
    <row r="319" ht="26" customHeight="1"/>
    <row r="320" ht="26" customHeight="1"/>
    <row r="321" ht="26" customHeight="1"/>
    <row r="322" ht="26" customHeight="1"/>
    <row r="323" ht="26" customHeight="1"/>
    <row r="324" ht="26" customHeight="1"/>
    <row r="325" ht="26" customHeight="1"/>
    <row r="326" ht="26" customHeight="1"/>
    <row r="327" ht="26" customHeight="1"/>
    <row r="328" ht="26" customHeight="1"/>
    <row r="329" ht="26" customHeight="1"/>
    <row r="330" ht="26" customHeight="1"/>
    <row r="331" ht="26" customHeight="1"/>
    <row r="332" ht="26" customHeight="1"/>
    <row r="333" ht="26" customHeight="1"/>
    <row r="334" ht="26" customHeight="1"/>
    <row r="335" ht="26" customHeight="1"/>
    <row r="336" ht="26" customHeight="1"/>
    <row r="337" ht="26" customHeight="1"/>
    <row r="338" ht="26" customHeight="1"/>
    <row r="339" ht="26" customHeight="1"/>
    <row r="340" ht="26" customHeight="1"/>
    <row r="341" ht="26" customHeight="1"/>
    <row r="342" ht="26" customHeight="1"/>
    <row r="343" ht="26" customHeight="1"/>
    <row r="344" ht="26" customHeight="1"/>
    <row r="345" ht="26" customHeight="1"/>
    <row r="346" ht="26" customHeight="1"/>
    <row r="347" ht="26" customHeight="1"/>
    <row r="348" ht="26" customHeight="1"/>
    <row r="349" ht="26" customHeight="1"/>
    <row r="350" ht="26" customHeight="1"/>
    <row r="351" ht="26" customHeight="1"/>
    <row r="352" ht="26" customHeight="1"/>
    <row r="353" ht="26" customHeight="1"/>
    <row r="354" ht="26" customHeight="1"/>
    <row r="355" ht="26" customHeight="1"/>
    <row r="356" ht="26" customHeight="1"/>
    <row r="357" ht="26" customHeight="1"/>
    <row r="358" ht="26" customHeight="1"/>
    <row r="359" ht="26" customHeight="1"/>
    <row r="360" ht="26" customHeight="1"/>
    <row r="361" ht="26" customHeight="1"/>
    <row r="362" ht="26" customHeight="1"/>
    <row r="363" ht="26" customHeight="1"/>
    <row r="364" ht="26" customHeight="1"/>
    <row r="365" ht="26" customHeight="1"/>
    <row r="366" ht="26" customHeight="1"/>
    <row r="367" ht="26" customHeight="1"/>
    <row r="368" ht="26" customHeight="1"/>
    <row r="369" ht="26" customHeight="1"/>
    <row r="370" ht="26" customHeight="1"/>
    <row r="371" ht="26" customHeight="1"/>
    <row r="372" ht="26" customHeight="1"/>
    <row r="373" ht="26" customHeight="1"/>
    <row r="374" ht="26" customHeight="1"/>
    <row r="375" ht="26" customHeight="1"/>
    <row r="376" ht="26" customHeight="1"/>
    <row r="377" ht="26" customHeight="1"/>
    <row r="378" ht="26" customHeight="1"/>
    <row r="379" ht="26" customHeight="1"/>
    <row r="380" ht="26" customHeight="1"/>
    <row r="381" ht="26" customHeight="1"/>
    <row r="382" ht="26" customHeight="1"/>
    <row r="383" ht="26" customHeight="1"/>
    <row r="384" ht="26" customHeight="1"/>
    <row r="385" ht="26" customHeight="1"/>
    <row r="386" ht="26" customHeight="1"/>
    <row r="387" ht="26" customHeight="1"/>
    <row r="388" ht="26" customHeight="1"/>
    <row r="389" ht="26" customHeight="1"/>
    <row r="390" ht="26" customHeight="1"/>
    <row r="391" ht="26" customHeight="1"/>
    <row r="392" ht="26" customHeight="1"/>
    <row r="393" ht="26" customHeight="1"/>
    <row r="394" ht="26" customHeight="1"/>
    <row r="395" ht="26" customHeight="1"/>
    <row r="396" ht="26" customHeight="1"/>
    <row r="397" ht="26" customHeight="1"/>
    <row r="398" ht="26" customHeight="1"/>
    <row r="399" ht="26" customHeight="1"/>
    <row r="400" ht="26" customHeight="1"/>
    <row r="401" ht="26" customHeight="1"/>
    <row r="402" ht="26" customHeight="1"/>
    <row r="403" ht="26" customHeight="1"/>
    <row r="404" ht="26" customHeight="1"/>
    <row r="405" ht="26" customHeight="1"/>
    <row r="406" ht="26" customHeight="1"/>
    <row r="407" ht="26" customHeight="1"/>
    <row r="408" ht="26" customHeight="1"/>
    <row r="409" ht="26" customHeight="1"/>
    <row r="410" ht="26" customHeight="1"/>
    <row r="411" ht="26" customHeight="1"/>
    <row r="412" ht="26" customHeight="1"/>
    <row r="413" ht="26" customHeight="1"/>
    <row r="414" ht="26" customHeight="1"/>
    <row r="415" ht="26" customHeight="1"/>
    <row r="416" ht="26" customHeight="1"/>
    <row r="417" ht="26" customHeight="1"/>
    <row r="418" ht="26" customHeight="1"/>
    <row r="419" ht="26" customHeight="1"/>
    <row r="420" ht="26" customHeight="1"/>
    <row r="421" ht="26" customHeight="1"/>
    <row r="422" ht="26" customHeight="1"/>
    <row r="423" ht="26" customHeight="1"/>
    <row r="424" ht="26" customHeight="1"/>
    <row r="425" ht="26" customHeight="1"/>
    <row r="426" ht="26" customHeight="1"/>
    <row r="427" ht="26" customHeight="1"/>
    <row r="428" ht="26" customHeight="1"/>
    <row r="429" ht="26" customHeight="1"/>
    <row r="430" ht="26" customHeight="1"/>
    <row r="431" ht="26" customHeight="1"/>
    <row r="432" ht="26" customHeight="1"/>
    <row r="433" ht="26" customHeight="1"/>
    <row r="434" ht="26" customHeight="1"/>
    <row r="435" ht="26" customHeight="1"/>
    <row r="436" ht="26" customHeight="1"/>
    <row r="437" ht="26" customHeight="1"/>
    <row r="438" ht="26" customHeight="1"/>
    <row r="439" ht="26" customHeight="1"/>
    <row r="440" ht="26" customHeight="1"/>
    <row r="441" ht="26" customHeight="1"/>
    <row r="442" ht="26" customHeight="1"/>
    <row r="443" ht="26" customHeight="1"/>
    <row r="444" ht="26" customHeight="1"/>
    <row r="445" ht="26" customHeight="1"/>
    <row r="446" ht="26" customHeight="1"/>
    <row r="447" ht="26" customHeight="1"/>
    <row r="448" ht="26" customHeight="1"/>
    <row r="449" ht="26" customHeight="1"/>
    <row r="450" ht="26" customHeight="1"/>
    <row r="451" ht="26" customHeight="1"/>
    <row r="452" ht="26" customHeight="1"/>
    <row r="453" ht="26" customHeight="1"/>
    <row r="454" ht="26" customHeight="1"/>
    <row r="455" ht="26" customHeight="1"/>
    <row r="456" ht="26" customHeight="1"/>
    <row r="457" ht="26" customHeight="1"/>
    <row r="458" ht="26" customHeight="1"/>
    <row r="459" ht="26" customHeight="1"/>
    <row r="460" ht="26" customHeight="1"/>
    <row r="461" ht="26" customHeight="1"/>
    <row r="462" ht="26" customHeight="1"/>
    <row r="463" ht="26" customHeight="1"/>
    <row r="464" ht="26" customHeight="1"/>
    <row r="465" ht="26" customHeight="1"/>
    <row r="466" ht="26" customHeight="1"/>
    <row r="467" ht="26" customHeight="1"/>
    <row r="468" ht="26" customHeight="1"/>
    <row r="469" ht="26" customHeight="1"/>
    <row r="470" ht="26" customHeight="1"/>
    <row r="471" ht="26" customHeight="1"/>
    <row r="472" ht="26" customHeight="1"/>
    <row r="473" ht="26" customHeight="1"/>
    <row r="474" ht="26" customHeight="1"/>
    <row r="475" ht="26" customHeight="1"/>
    <row r="476" ht="26" customHeight="1"/>
    <row r="477" ht="26" customHeight="1"/>
    <row r="478" ht="26" customHeight="1"/>
    <row r="479" ht="26" customHeight="1"/>
    <row r="480" ht="26" customHeight="1"/>
    <row r="481" ht="26" customHeight="1"/>
    <row r="482" ht="26" customHeight="1"/>
    <row r="483" ht="26" customHeight="1"/>
    <row r="484" ht="26" customHeight="1"/>
    <row r="485" ht="26" customHeight="1"/>
    <row r="486" ht="26" customHeight="1"/>
    <row r="487" ht="26" customHeight="1"/>
    <row r="488" ht="26" customHeight="1"/>
    <row r="489" ht="26" customHeight="1"/>
    <row r="490" ht="26" customHeight="1"/>
    <row r="491" ht="26" customHeight="1"/>
    <row r="492" ht="26" customHeight="1"/>
    <row r="493" ht="26" customHeight="1"/>
    <row r="494" ht="26" customHeight="1"/>
    <row r="495" ht="26" customHeight="1"/>
    <row r="496" ht="26" customHeight="1"/>
    <row r="497" ht="26" customHeight="1"/>
    <row r="498" ht="26" customHeight="1"/>
    <row r="499" ht="26" customHeight="1"/>
    <row r="500" ht="26" customHeight="1"/>
    <row r="501" ht="26" customHeight="1"/>
    <row r="502" ht="26" customHeight="1"/>
    <row r="503" ht="26" customHeight="1"/>
    <row r="504" ht="26" customHeight="1"/>
    <row r="505" ht="26" customHeight="1"/>
    <row r="506" ht="26" customHeight="1"/>
    <row r="507" ht="26" customHeight="1"/>
    <row r="508" ht="26" customHeight="1"/>
    <row r="509" ht="26" customHeight="1"/>
    <row r="510" ht="26" customHeight="1"/>
    <row r="511" ht="26" customHeight="1"/>
    <row r="512" ht="26" customHeight="1"/>
    <row r="513" ht="26" customHeight="1"/>
    <row r="514" ht="26" customHeight="1"/>
    <row r="515" ht="26" customHeight="1"/>
    <row r="516" ht="26" customHeight="1"/>
    <row r="517" ht="26" customHeight="1"/>
    <row r="518" ht="26" customHeight="1"/>
    <row r="519" ht="26" customHeight="1"/>
    <row r="520" ht="26" customHeight="1"/>
    <row r="521" ht="26" customHeight="1"/>
    <row r="522" ht="26" customHeight="1"/>
    <row r="523" ht="26" customHeight="1"/>
    <row r="524" ht="26" customHeight="1"/>
    <row r="525" ht="26" customHeight="1"/>
    <row r="526" ht="26" customHeight="1"/>
    <row r="527" ht="26" customHeight="1"/>
    <row r="528" ht="26" customHeight="1"/>
    <row r="529" ht="26" customHeight="1"/>
    <row r="530" ht="26" customHeight="1"/>
    <row r="531" ht="26" customHeight="1"/>
    <row r="532" ht="26" customHeight="1"/>
    <row r="533" ht="26" customHeight="1"/>
    <row r="534" ht="26" customHeight="1"/>
    <row r="535" ht="26" customHeight="1"/>
    <row r="536" ht="26" customHeight="1"/>
    <row r="537" ht="26" customHeight="1"/>
    <row r="538" ht="26" customHeight="1"/>
    <row r="539" ht="26" customHeight="1"/>
    <row r="540" ht="26" customHeight="1"/>
    <row r="541" ht="26" customHeight="1"/>
    <row r="542" ht="26" customHeight="1"/>
    <row r="543" ht="26" customHeight="1"/>
  </sheetData>
  <mergeCells count="8">
    <mergeCell ref="A2:K2"/>
    <mergeCell ref="A3:D3"/>
    <mergeCell ref="G4:K4"/>
    <mergeCell ref="H5:I5"/>
    <mergeCell ref="J5:K5"/>
    <mergeCell ref="G5:G6"/>
    <mergeCell ref="A4:C5"/>
    <mergeCell ref="D4:F6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区财政局（区国资局）</Company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财力表</vt:lpstr>
      <vt:lpstr>一般公共预算收入计划表</vt:lpstr>
      <vt:lpstr>政府性基金预算收入计划表</vt:lpstr>
      <vt:lpstr>国资经营预算收入计划表</vt:lpstr>
      <vt:lpstr>财政专户预算收入计划表</vt:lpstr>
      <vt:lpstr>一般公共预算支出调整表</vt:lpstr>
      <vt:lpstr>政府性基金预算支出调整表</vt:lpstr>
      <vt:lpstr>国有资本经营预算支出调整表</vt:lpstr>
      <vt:lpstr>财政专户预算支出调整表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叶玲</dc:creator>
  <cp:lastModifiedBy>陈滢</cp:lastModifiedBy>
  <dcterms:created xsi:type="dcterms:W3CDTF">2022-10-28T03:50:00Z</dcterms:created>
  <dcterms:modified xsi:type="dcterms:W3CDTF">2024-09-14T06:52:59Z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C96348F9ECBB4D8D849AE2B19EAD522E</vt:lpwstr>
  </property>
  <property fmtid="{D5CDD505-2E9C-101B-9397-08002B2CF9AE}" pid="4" name="KSOReadingLayout">
    <vt:bool>true</vt:bool>
  </property>
</Properties>
</file>