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18"/>
  </bookViews>
  <sheets>
    <sheet name="财力表" sheetId="10" r:id="rId1"/>
    <sheet name="一般公共预算收入计划表" sheetId="11" r:id="rId2"/>
    <sheet name="政府性基金预算收入计划表" sheetId="12" r:id="rId3"/>
    <sheet name="国资经营预算收入计划表" sheetId="13" r:id="rId4"/>
    <sheet name="财政专户预算收入计划表" sheetId="14" r:id="rId5"/>
    <sheet name="一般公共预算支出调整表" sheetId="15" r:id="rId6"/>
    <sheet name="政府性基金预算支出调整表" sheetId="16" r:id="rId7"/>
    <sheet name="国有资本经营预算支出调整表" sheetId="17" r:id="rId8"/>
    <sheet name="财政专户预算支出调整表" sheetId="18" r:id="rId9"/>
  </sheets>
  <definedNames>
    <definedName name="_xlnm.Print_Area">#N/A</definedName>
    <definedName name="_xlnm.Print_Titles">#N/A</definedName>
    <definedName name="_xlnm.Print_Titles" localSheetId="0">财力表!$4:$5</definedName>
    <definedName name="_xlnm.Print_Titles" localSheetId="1">一般公共预算收入计划表!$4:$5</definedName>
    <definedName name="_xlnm.Print_Area" localSheetId="1">一般公共预算收入计划表!$A$1:$M$38</definedName>
    <definedName name="_xlnm.Print_Area" localSheetId="4">财政专户预算收入计划表!$A$1:$M$9</definedName>
    <definedName name="_xlnm.Print_Area" localSheetId="0">财力表!$A$1:$L$63</definedName>
    <definedName name="_xlnm.Print_Area" localSheetId="3">国资经营预算收入计划表!$A$1:$M$10</definedName>
    <definedName name="_xlnm.Print_Area" localSheetId="5">一般公共预算支出调整表!$A$1:$K$546</definedName>
    <definedName name="_xlnm.Print_Titles" localSheetId="5">一般公共预算支出调整表!$4:$6</definedName>
    <definedName name="_xlnm.Print_Area" localSheetId="6">政府性基金预算支出调整表!$A$1:$K$47</definedName>
    <definedName name="_xlnm.Print_Titles" localSheetId="6">政府性基金预算支出调整表!$4:$6</definedName>
    <definedName name="_xlnm.Print_Area" localSheetId="7">国有资本经营预算支出调整表!$A$1:$K$10</definedName>
    <definedName name="_xlnm.Print_Area" localSheetId="8">财政专户预算支出调整表!$A$1:$K$22</definedName>
  </definedNames>
  <calcPr calcId="144525"/>
</workbook>
</file>

<file path=xl/sharedStrings.xml><?xml version="1.0" encoding="utf-8"?>
<sst xmlns="http://schemas.openxmlformats.org/spreadsheetml/2006/main" count="2479" uniqueCount="685">
  <si>
    <t>表1</t>
  </si>
  <si>
    <t>番禺区2024年地方可支配财力预测表(第二次调整预算)</t>
  </si>
  <si>
    <t>单位：万元</t>
  </si>
  <si>
    <t>预   算   科   目</t>
  </si>
  <si>
    <t>2023年               实绩</t>
  </si>
  <si>
    <t>2024年年初预算</t>
  </si>
  <si>
    <t>2024年第一次调整预算</t>
  </si>
  <si>
    <t>2024年第二次调整预算</t>
  </si>
  <si>
    <t>2024年第二次调整预算比2023年实绩</t>
  </si>
  <si>
    <t>2024年第二次调整预算比2024年年初预算</t>
  </si>
  <si>
    <t>2024年第二次调整预算比2024年第一次调整预算</t>
  </si>
  <si>
    <t>备  注</t>
  </si>
  <si>
    <t>增减额</t>
  </si>
  <si>
    <t>增减%</t>
  </si>
  <si>
    <t>一般公共预算可支配财力</t>
  </si>
  <si>
    <t>一、一般公共预算本级收入</t>
  </si>
  <si>
    <t>二、一般公共预算补助收入</t>
  </si>
  <si>
    <t>㈠返还性收入</t>
  </si>
  <si>
    <t xml:space="preserve">  1、增值税税收返还收入</t>
  </si>
  <si>
    <t xml:space="preserve">  2、所得税基数返还收入</t>
  </si>
  <si>
    <t xml:space="preserve">  3、成品油价格和税费改革税收返还收入</t>
  </si>
  <si>
    <t xml:space="preserve">  4、其他税收返还收入</t>
  </si>
  <si>
    <t>㈡一般性转移支付收入</t>
  </si>
  <si>
    <t xml:space="preserve">  1、均衡性转移支付补助收入</t>
  </si>
  <si>
    <t xml:space="preserve">  2、结算补助收入</t>
  </si>
  <si>
    <t xml:space="preserve">  3、企业事业单位划转补助收入</t>
  </si>
  <si>
    <t xml:space="preserve">  4、固定数额补助收入</t>
  </si>
  <si>
    <t xml:space="preserve">  5、退税减税降费转移支付收入</t>
  </si>
  <si>
    <t xml:space="preserve">  6、共同财政事权转移支付补助收入</t>
  </si>
  <si>
    <t xml:space="preserve">  7、其他一般性转移性支付补助收入</t>
  </si>
  <si>
    <t>㈢专项转移支付收入（专项补助）</t>
  </si>
  <si>
    <t>三、一般债务转贷收入</t>
  </si>
  <si>
    <t>四、调入资金</t>
  </si>
  <si>
    <t xml:space="preserve">  区本级调入</t>
  </si>
  <si>
    <t xml:space="preserve">  镇级调入</t>
  </si>
  <si>
    <t>五、上解支出</t>
  </si>
  <si>
    <t>㈠财力性</t>
  </si>
  <si>
    <t xml:space="preserve">  1、原体制上解支出</t>
  </si>
  <si>
    <t xml:space="preserve">  2、出口退税专项上解支出</t>
  </si>
  <si>
    <t xml:space="preserve">  3、营改增服务贸易出口退税上解</t>
  </si>
  <si>
    <t>㈡专项上解</t>
  </si>
  <si>
    <t>六、一般债务还本支出</t>
  </si>
  <si>
    <t>七、调出资金</t>
  </si>
  <si>
    <t>八、计提稳定调节金</t>
  </si>
  <si>
    <t>九、动用稳定调节金</t>
  </si>
  <si>
    <t>十、上年结余结转收入</t>
  </si>
  <si>
    <t>十一、转移性支出</t>
  </si>
  <si>
    <t>政府性基金预算可支配财力</t>
  </si>
  <si>
    <t>一、政府性基金预算本级收入</t>
  </si>
  <si>
    <t>二、政府性基金补助收入</t>
  </si>
  <si>
    <t>　㈠转移性收入</t>
  </si>
  <si>
    <t xml:space="preserve">  其中：超长期国债</t>
  </si>
  <si>
    <t>三、调入资金</t>
  </si>
  <si>
    <t>四、专项债务转贷收入</t>
  </si>
  <si>
    <t>五、调出资金</t>
  </si>
  <si>
    <t>六、上年结余收入</t>
  </si>
  <si>
    <t>七、上解支出</t>
  </si>
  <si>
    <t>八、专项债务还本支出</t>
  </si>
  <si>
    <t xml:space="preserve">  国有资本经营预算可支配财力</t>
  </si>
  <si>
    <t>一、国有资本经营预算本级收入</t>
  </si>
  <si>
    <t>二、国有资本经营预算补助收入</t>
  </si>
  <si>
    <t>三、调出资金</t>
  </si>
  <si>
    <t>四、上年结余</t>
  </si>
  <si>
    <t>财政专户可支配财力</t>
  </si>
  <si>
    <t>一、财政专户预算收入</t>
  </si>
  <si>
    <t>二、上年结余资金</t>
  </si>
  <si>
    <t>全区总财力合计</t>
  </si>
  <si>
    <t>表2</t>
  </si>
  <si>
    <t xml:space="preserve"> 2024年番禺区一般公共预算收入计划表 （第二次预算调整）</t>
  </si>
  <si>
    <t>预算科目</t>
  </si>
  <si>
    <t xml:space="preserve">2024年               年初预算 </t>
  </si>
  <si>
    <t xml:space="preserve">2024年第二次调整预算比2023年实绩 </t>
  </si>
  <si>
    <t xml:space="preserve">2024年第二次调整预算比2024年年初预算 </t>
  </si>
  <si>
    <t>备注</t>
  </si>
  <si>
    <t xml:space="preserve"> 增减额 </t>
  </si>
  <si>
    <t xml:space="preserve"> 增减% </t>
  </si>
  <si>
    <t>一、市、区共享收入</t>
  </si>
  <si>
    <t xml:space="preserve">  （一）增值税 </t>
  </si>
  <si>
    <t xml:space="preserve">  （二）营业税</t>
  </si>
  <si>
    <t xml:space="preserve">  （二）企业所得税</t>
  </si>
  <si>
    <t xml:space="preserve">  （三）企业所得税</t>
  </si>
  <si>
    <t xml:space="preserve">  （三）房产税</t>
  </si>
  <si>
    <t xml:space="preserve">  （四）房产税</t>
  </si>
  <si>
    <t>二、区级固定收入</t>
  </si>
  <si>
    <t>　(一)资源税</t>
  </si>
  <si>
    <t>　(二)城建税</t>
  </si>
  <si>
    <t>　(三)车船使用税</t>
  </si>
  <si>
    <t>　(四)土地使用税</t>
  </si>
  <si>
    <t>　(五)印花税</t>
  </si>
  <si>
    <t xml:space="preserve">  (六)耕地占用税</t>
  </si>
  <si>
    <t xml:space="preserve">  (七）环境保护税</t>
  </si>
  <si>
    <t xml:space="preserve">  (八)罚没收入</t>
  </si>
  <si>
    <t xml:space="preserve">  (九)行政事业性收费收入</t>
  </si>
  <si>
    <t xml:space="preserve">  (十)国有资源(资产)有偿使用收入</t>
  </si>
  <si>
    <t xml:space="preserve">  （十一）捐赠收入</t>
  </si>
  <si>
    <t xml:space="preserve">  （十二）政府住房收入</t>
  </si>
  <si>
    <t xml:space="preserve">  (十三)其他收入</t>
  </si>
  <si>
    <t xml:space="preserve">  (十四）其他税收收入</t>
  </si>
  <si>
    <t>三、专项资金收入</t>
  </si>
  <si>
    <t xml:space="preserve">  教育费附加收入</t>
  </si>
  <si>
    <t xml:space="preserve">  水资源费收入</t>
  </si>
  <si>
    <t xml:space="preserve">  文化事业建设费收入</t>
  </si>
  <si>
    <t xml:space="preserve">  残疾人就业保障金收入</t>
  </si>
  <si>
    <t xml:space="preserve">  教育资金收入</t>
  </si>
  <si>
    <t xml:space="preserve">  农田水利建设资金收入</t>
  </si>
  <si>
    <t>公共预算收入合计</t>
  </si>
  <si>
    <t>其中：税务部门征收</t>
  </si>
  <si>
    <t xml:space="preserve">      财政部门征收</t>
  </si>
  <si>
    <t>税 收 收 入</t>
  </si>
  <si>
    <t>非 税 收 入</t>
  </si>
  <si>
    <t>表3</t>
  </si>
  <si>
    <t>2024年番禺区政府性基金预算收入计划表（第二次预算调整）</t>
  </si>
  <si>
    <t xml:space="preserve">  收   入   项   目</t>
  </si>
  <si>
    <t>2024年               年初预算</t>
  </si>
  <si>
    <t>2024年1-6月执行数</t>
  </si>
  <si>
    <t>一、污水处理费收入</t>
  </si>
  <si>
    <t>二、基础设施配套费</t>
  </si>
  <si>
    <t>三、国有土地出让收入等</t>
  </si>
  <si>
    <t>四、彩票公益金收入</t>
  </si>
  <si>
    <t xml:space="preserve">    合       计</t>
  </si>
  <si>
    <t>表4</t>
  </si>
  <si>
    <t>2024年番禺区国有资本经营预算收入计划表（第二次预算调整）</t>
  </si>
  <si>
    <t>一、利润收入</t>
  </si>
  <si>
    <t>二、产权转让收入</t>
  </si>
  <si>
    <t>三、清算收入</t>
  </si>
  <si>
    <t>四、其他国有资本经营用地收入</t>
  </si>
  <si>
    <t>合   计</t>
  </si>
  <si>
    <t>表5</t>
  </si>
  <si>
    <t>2024年番禺区财政专户预算收入计划表（第二次预算调整）</t>
  </si>
  <si>
    <t xml:space="preserve">2024年第一次调整预算比2023年实绩 </t>
  </si>
  <si>
    <t xml:space="preserve">2024年第一次调整预算比2024年年初预算 </t>
  </si>
  <si>
    <t>一、教育收费收入</t>
  </si>
  <si>
    <t>二、财政专户存款利息收入</t>
  </si>
  <si>
    <t>三、其他收入</t>
  </si>
  <si>
    <t>表6</t>
  </si>
  <si>
    <t>2024年第二次预算支出调整表（一般公共预算）</t>
  </si>
  <si>
    <t>支出功能分类编码</t>
  </si>
  <si>
    <t>功能分类名称</t>
  </si>
  <si>
    <t>2024年第二次预算调整计划</t>
  </si>
  <si>
    <t>合计</t>
  </si>
  <si>
    <t>追加（减）预算</t>
  </si>
  <si>
    <t>调剂预算</t>
  </si>
  <si>
    <t>类</t>
  </si>
  <si>
    <t>款</t>
  </si>
  <si>
    <t>项</t>
  </si>
  <si>
    <t>追加</t>
  </si>
  <si>
    <t>追减</t>
  </si>
  <si>
    <t>调增</t>
  </si>
  <si>
    <t>调减</t>
  </si>
  <si>
    <t>总计</t>
  </si>
  <si>
    <t>201</t>
  </si>
  <si>
    <t>一般公共服务支出</t>
  </si>
  <si>
    <t>01</t>
  </si>
  <si>
    <t>人大事务</t>
  </si>
  <si>
    <t>行政运行</t>
  </si>
  <si>
    <t>02</t>
  </si>
  <si>
    <t>一般行政管理事务</t>
  </si>
  <si>
    <t>04</t>
  </si>
  <si>
    <t>人大会议</t>
  </si>
  <si>
    <t>08</t>
  </si>
  <si>
    <t>代表工作</t>
  </si>
  <si>
    <t>99</t>
  </si>
  <si>
    <t>其他人大事务支出</t>
  </si>
  <si>
    <t>政协事务</t>
  </si>
  <si>
    <t>政协会议</t>
  </si>
  <si>
    <t>其他政协事务支出</t>
  </si>
  <si>
    <t>03</t>
  </si>
  <si>
    <t>政府办公厅(室)及相关机构事务</t>
  </si>
  <si>
    <t>50</t>
  </si>
  <si>
    <t>事业运行</t>
  </si>
  <si>
    <t>其他政府办公厅（室）及相关机构事务支出</t>
  </si>
  <si>
    <t>发展与改革事务</t>
  </si>
  <si>
    <t>战略规划与实施</t>
  </si>
  <si>
    <t>物价管理</t>
  </si>
  <si>
    <t>其他发展与改革事务支出</t>
  </si>
  <si>
    <t>05</t>
  </si>
  <si>
    <t>统计信息事务</t>
  </si>
  <si>
    <t>专项统计业务</t>
  </si>
  <si>
    <t>07</t>
  </si>
  <si>
    <t>专项普查活动</t>
  </si>
  <si>
    <t>统计抽样调查</t>
  </si>
  <si>
    <t>其他统计信息事务支出</t>
  </si>
  <si>
    <t>06</t>
  </si>
  <si>
    <t>财政事务</t>
  </si>
  <si>
    <t>财政国库业务</t>
  </si>
  <si>
    <t>财政委托业务支出</t>
  </si>
  <si>
    <t>其他财政事务支出</t>
  </si>
  <si>
    <t>审计事务</t>
  </si>
  <si>
    <t>审计业务</t>
  </si>
  <si>
    <t>其他审计事务支出</t>
  </si>
  <si>
    <t>09</t>
  </si>
  <si>
    <t>海关事务</t>
  </si>
  <si>
    <t>11</t>
  </si>
  <si>
    <t>纪检监察事务</t>
  </si>
  <si>
    <t>大案要案查处</t>
  </si>
  <si>
    <t>其他纪检监察事务支出</t>
  </si>
  <si>
    <t>13</t>
  </si>
  <si>
    <t>商贸事务</t>
  </si>
  <si>
    <t>对外贸易管理</t>
  </si>
  <si>
    <t>招商引资</t>
  </si>
  <si>
    <t>其他商贸事务支出</t>
  </si>
  <si>
    <t>14</t>
  </si>
  <si>
    <t>知识产权事务</t>
  </si>
  <si>
    <t>知识产权宏观管理</t>
  </si>
  <si>
    <t>23</t>
  </si>
  <si>
    <t>民族事务</t>
  </si>
  <si>
    <t>25</t>
  </si>
  <si>
    <t>港澳台事务</t>
  </si>
  <si>
    <t>港澳事务</t>
  </si>
  <si>
    <t>台湾事务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</si>
  <si>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</si>
  <si>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</si>
  <si>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</si>
  <si>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</si>
  <si>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</si>
  <si>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</si>
  <si>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</si>
  <si>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参政议政</t>
  </si>
  <si>
    <t>其他民主党派及工商联事务支出</t>
  </si>
  <si>
    <t>29</t>
  </si>
  <si>
    <t>群众团体事务</t>
  </si>
  <si>
    <t>其他群众团体事务支出</t>
  </si>
  <si>
    <t>31</t>
  </si>
  <si>
    <t>党委办公厅(室)及相关机构事务</t>
  </si>
  <si>
    <t>专项业务</t>
  </si>
  <si>
    <t>其他党委办公厅（室）及相关机构事务支出</t>
  </si>
  <si>
    <t>32</t>
  </si>
  <si>
    <t>组织事务</t>
  </si>
  <si>
    <t>公务员事务</t>
  </si>
  <si>
    <t>其他组织事务支出</t>
  </si>
  <si>
    <t>33</t>
  </si>
  <si>
    <t>宣传事务</t>
  </si>
  <si>
    <t>宣传管理</t>
  </si>
  <si>
    <t>其他宣传事务支出</t>
  </si>
  <si>
    <t>34</t>
  </si>
  <si>
    <t>统战事务</t>
  </si>
  <si>
    <t>宗教事务</t>
  </si>
  <si>
    <t>华侨事务</t>
  </si>
  <si>
    <t>其他统战事务支出</t>
  </si>
  <si>
    <t>36</t>
  </si>
  <si>
    <t>其他共产党事务支出</t>
  </si>
  <si>
    <t>37</t>
  </si>
  <si>
    <t>网信事务</t>
  </si>
  <si>
    <t>其他网信事务支出</t>
  </si>
  <si>
    <t>38</t>
  </si>
  <si>
    <t>市场监督管理事务</t>
  </si>
  <si>
    <t>市场主体管理</t>
  </si>
  <si>
    <t>市场秩序执法</t>
  </si>
  <si>
    <t>信息化建设</t>
  </si>
  <si>
    <t>15</t>
  </si>
  <si>
    <t>质量安全监管</t>
  </si>
  <si>
    <t>16</t>
  </si>
  <si>
    <t>食品安全监管</t>
  </si>
  <si>
    <t>其他市场监督管理事务</t>
  </si>
  <si>
    <t>39</t>
  </si>
  <si>
    <t>社会工作事务</t>
  </si>
  <si>
    <t>其他社会工作事务支出</t>
  </si>
  <si>
    <t>40</t>
  </si>
  <si>
    <t>信访事务</t>
  </si>
  <si>
    <t>信访业务</t>
  </si>
  <si>
    <t>其他信访事务支出</t>
  </si>
  <si>
    <t>其他一般公共服务支出</t>
  </si>
  <si>
    <t>203</t>
  </si>
  <si>
    <t>国防支出</t>
  </si>
  <si>
    <t>国防动员</t>
  </si>
  <si>
    <t>兵役征集</t>
  </si>
  <si>
    <t>人民防空</t>
  </si>
  <si>
    <t>民兵</t>
  </si>
  <si>
    <t>其他国防动员支出</t>
  </si>
  <si>
    <t>其他国防支出</t>
  </si>
  <si>
    <t>204</t>
  </si>
  <si>
    <t>公共安全支出</t>
  </si>
  <si>
    <t>公安</t>
  </si>
  <si>
    <t>19</t>
  </si>
  <si>
    <t>20</t>
  </si>
  <si>
    <t>执法办案</t>
  </si>
  <si>
    <t>21</t>
  </si>
  <si>
    <t>特别业务</t>
  </si>
  <si>
    <t>其他公安支出</t>
  </si>
  <si>
    <t>检察</t>
  </si>
  <si>
    <t>其他检察支出</t>
  </si>
  <si>
    <t>法院</t>
  </si>
  <si>
    <t>案件审判</t>
  </si>
  <si>
    <t>其他法院支出</t>
  </si>
  <si>
    <t>司法</t>
  </si>
  <si>
    <t>基层司法业务</t>
  </si>
  <si>
    <t>普法宣传</t>
  </si>
  <si>
    <t>律师管理</t>
  </si>
  <si>
    <t>公共法律服务</t>
  </si>
  <si>
    <t>10</t>
  </si>
  <si>
    <t>社区矫正</t>
  </si>
  <si>
    <t>12</t>
  </si>
  <si>
    <t>法治建设</t>
  </si>
  <si>
    <t>其他司法支出</t>
  </si>
  <si>
    <t>其他公共安全支出</t>
  </si>
  <si>
    <t>205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</si>
  <si>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</si>
  <si>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</si>
  <si>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</si>
  <si>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</si>
  <si>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</si>
  <si>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</si>
  <si>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</si>
  <si>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</si>
  <si>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</si>
  <si>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</si>
  <si>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</si>
  <si>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</si>
  <si>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</si>
  <si>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成人教育</t>
  </si>
  <si>
    <t>成人广播电视教育</t>
  </si>
  <si>
    <t>其他成人教育支出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</si>
  <si>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</si>
  <si>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</si>
  <si>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</si>
  <si>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</si>
  <si>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</si>
  <si>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</si>
  <si>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培训支出</t>
  </si>
  <si>
    <t>其他进修及培训</t>
  </si>
  <si>
    <t>教育费附加安排的支出</t>
  </si>
  <si>
    <t>城市中小学校舍建设</t>
  </si>
  <si>
    <t>城市中小学教学设施</t>
  </si>
  <si>
    <t>其他教育费附加安排的支出</t>
  </si>
  <si>
    <t>其他教育支出</t>
  </si>
  <si>
    <t>206</t>
  </si>
  <si>
    <t>科学技术支出</t>
  </si>
  <si>
    <t>科学技术管理事务</t>
  </si>
  <si>
    <t>其他科学技术管理事务支出</t>
  </si>
  <si>
    <t>应用研究</t>
  </si>
  <si>
    <t>机构运行</t>
  </si>
  <si>
    <t>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</si>
  <si>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</si>
  <si>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</si>
  <si>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</si>
  <si>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</si>
  <si>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</si>
  <si>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</si>
  <si>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科学技术普及</t>
  </si>
  <si>
    <t>科普活动</t>
  </si>
  <si>
    <t>科技重大项目</t>
  </si>
  <si>
    <t>其他科技重大项目</t>
  </si>
  <si>
    <t>其他科学技术支出</t>
  </si>
  <si>
    <t>科技奖励</t>
  </si>
  <si>
    <t>207</t>
  </si>
  <si>
    <t>文化旅游体育与传媒支出</t>
  </si>
  <si>
    <t>文化和旅游</t>
  </si>
  <si>
    <t>图书馆</t>
  </si>
  <si>
    <t>文化展示及纪念机构</t>
  </si>
  <si>
    <t>艺术表演团体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</si>
  <si>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</si>
  <si>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</si>
  <si>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</si>
  <si>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</si>
  <si>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</si>
  <si>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</si>
  <si>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</si>
  <si>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</si>
  <si>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</si>
  <si>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</si>
  <si>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</si>
  <si>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其他文物支出</t>
  </si>
  <si>
    <t>体育</t>
  </si>
  <si>
    <t>体育训练</t>
  </si>
  <si>
    <t>体育场馆</t>
  </si>
  <si>
    <t>群众体育</t>
  </si>
  <si>
    <t>其他体育支出</t>
  </si>
  <si>
    <t>新闻出版电影</t>
  </si>
  <si>
    <t>出版发行</t>
  </si>
  <si>
    <t>电影</t>
  </si>
  <si>
    <t>其他新闻出版电影支出</t>
  </si>
  <si>
    <t>广播电视</t>
  </si>
  <si>
    <t>广播电视事务</t>
  </si>
  <si>
    <t>其他文化旅游体育与传媒支出</t>
  </si>
  <si>
    <t>宣传文化发展专项支出</t>
  </si>
  <si>
    <t>208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</si>
  <si>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</si>
  <si>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</si>
  <si>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</si>
  <si>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</si>
  <si>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</si>
  <si>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</si>
  <si>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</si>
  <si>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</si>
  <si>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</si>
  <si>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</si>
  <si>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</si>
  <si>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</si>
  <si>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</si>
  <si>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</si>
  <si>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</si>
  <si>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</si>
  <si>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</si>
  <si>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</si>
  <si>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</si>
  <si>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</si>
  <si>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</si>
  <si>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</si>
  <si>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企业改革补助</t>
  </si>
  <si>
    <t>其他企业改革发展补助</t>
  </si>
  <si>
    <t>就业补助</t>
  </si>
  <si>
    <t>公益性岗位补贴</t>
  </si>
  <si>
    <t>就业见习补贴</t>
  </si>
  <si>
    <t>其他就业补助支出</t>
  </si>
  <si>
    <t>抚恤</t>
  </si>
  <si>
    <t>死亡抚恤</t>
  </si>
  <si>
    <t>伤残抚恤</t>
  </si>
  <si>
    <t>义务兵优待</t>
  </si>
  <si>
    <t>褒扬纪念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</si>
  <si>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</si>
  <si>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</si>
  <si>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</si>
  <si>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</si>
  <si>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</si>
  <si>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</si>
  <si>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</si>
  <si>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</si>
  <si>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</si>
  <si>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</si>
  <si>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</si>
  <si>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</si>
  <si>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</si>
  <si>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</si>
  <si>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</si>
  <si>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</si>
  <si>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</si>
  <si>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</si>
  <si>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</si>
  <si>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</si>
  <si>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</si>
  <si>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</si>
  <si>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</si>
  <si>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</si>
  <si>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</si>
  <si>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</si>
  <si>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</si>
  <si>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</si>
  <si>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</si>
  <si>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</si>
  <si>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</si>
  <si>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</si>
  <si>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</si>
  <si>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退役军人管理事务</t>
  </si>
  <si>
    <t>拥军优属</t>
  </si>
  <si>
    <t>其他退役军人事务管理支出</t>
  </si>
  <si>
    <t>其他社会保障和就业支出</t>
  </si>
  <si>
    <t>210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</si>
  <si>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</si>
  <si>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</si>
  <si>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</si>
  <si>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</si>
  <si>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</si>
  <si>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</si>
  <si>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精神病医院</t>
  </si>
  <si>
    <t>处理医疗欠费</t>
  </si>
  <si>
    <t>康复医院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</si>
  <si>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</si>
  <si>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</si>
  <si>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</si>
  <si>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</si>
  <si>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</si>
  <si>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</si>
  <si>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</si>
  <si>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</si>
  <si>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采供血机构</t>
  </si>
  <si>
    <t>基本公共卫生服务</t>
  </si>
  <si>
    <t>重大公共卫生服务</t>
  </si>
  <si>
    <t>突发公共卫生事件应急处置</t>
  </si>
  <si>
    <t>其他公共卫生支出</t>
  </si>
  <si>
    <t>计划生育事务</t>
  </si>
  <si>
    <t>计划生育机构</t>
  </si>
  <si>
    <t>17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</si>
  <si>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</si>
  <si>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</si>
  <si>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</si>
  <si>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</si>
  <si>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</si>
  <si>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</si>
  <si>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</si>
  <si>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医疗救助</t>
  </si>
  <si>
    <t>其他医疗救助支出</t>
  </si>
  <si>
    <t>优抚对象医疗</t>
  </si>
  <si>
    <t>优抚对象医疗补助</t>
  </si>
  <si>
    <t>医疗保障管理事务</t>
  </si>
  <si>
    <t>其他医疗保障管理事务支出</t>
  </si>
  <si>
    <t>老龄卫生健康事务</t>
  </si>
  <si>
    <t>中医药事务</t>
  </si>
  <si>
    <t>中医（民族医）药专项</t>
  </si>
  <si>
    <t>其他卫生健康支出</t>
  </si>
  <si>
    <t>211</t>
  </si>
  <si>
    <t>节能环保支出</t>
  </si>
  <si>
    <t>环境保护管理事务</t>
  </si>
  <si>
    <t>其他环境保护管理事务支出</t>
  </si>
  <si>
    <t>污染防治</t>
  </si>
  <si>
    <t>水体</t>
  </si>
  <si>
    <t>固体废弃物与化学品</t>
  </si>
  <si>
    <t>其他污染防治支出</t>
  </si>
  <si>
    <t>污染减排</t>
  </si>
  <si>
    <t>生态环境执法监察</t>
  </si>
  <si>
    <t>212</t>
  </si>
  <si>
    <t>城乡社区支出</t>
  </si>
  <si>
    <t>城乡社区管理事务</t>
  </si>
  <si>
    <t>机关服务</t>
  </si>
  <si>
    <t>城管执法</t>
  </si>
  <si>
    <t>工程建设管理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</si>
  <si>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</si>
  <si>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</si>
  <si>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</si>
  <si>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</si>
  <si>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</si>
  <si>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</si>
  <si>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</si>
  <si>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</si>
  <si>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213</t>
  </si>
  <si>
    <t>农林水支出</t>
  </si>
  <si>
    <t>农业农村</t>
  </si>
  <si>
    <t>科技转化与推广服务</t>
  </si>
  <si>
    <t>病虫害控制</t>
  </si>
  <si>
    <t>农产品质量安全</t>
  </si>
  <si>
    <t>执法监管</t>
  </si>
  <si>
    <t>防灾救灾</t>
  </si>
  <si>
    <t>稳定农民收入补贴</t>
  </si>
  <si>
    <t>22</t>
  </si>
  <si>
    <t>农业生产发展</t>
  </si>
  <si>
    <t>24</t>
  </si>
  <si>
    <t>农村合作经济</t>
  </si>
  <si>
    <t>48</t>
  </si>
  <si>
    <t>渔业发展</t>
  </si>
  <si>
    <t>其他农业农村支出</t>
  </si>
  <si>
    <t>林业和草原</t>
  </si>
  <si>
    <t>事业机构</t>
  </si>
  <si>
    <t>森林资源培育</t>
  </si>
  <si>
    <t>森林资源管理</t>
  </si>
  <si>
    <t>森林生态效益补偿</t>
  </si>
  <si>
    <t>林业草原防灾减灾</t>
  </si>
  <si>
    <t>其他林业和草原支出</t>
  </si>
  <si>
    <t>水利</t>
  </si>
  <si>
    <t>水利行业业务管理</t>
  </si>
  <si>
    <t>水利工程运行与维护</t>
  </si>
  <si>
    <t>防汛</t>
  </si>
  <si>
    <t>水利建设征地及移民支出</t>
  </si>
  <si>
    <t>其他水利支出</t>
  </si>
  <si>
    <t>巩固脱贫攻坚成果衔接乡村振兴</t>
  </si>
  <si>
    <t>其他巩固脱贫攻坚成果衔接乡村振兴支出</t>
  </si>
  <si>
    <t>农村综合改革</t>
  </si>
  <si>
    <t>对村民委员会和村党支部的补助</t>
  </si>
  <si>
    <t>农村综合改革示范试点补助</t>
  </si>
  <si>
    <t>其他农村综合改革支出</t>
  </si>
  <si>
    <t>普惠金融发展支出</t>
  </si>
  <si>
    <t>农业保险保费补贴</t>
  </si>
  <si>
    <t>其他农林水支出</t>
  </si>
  <si>
    <t>214</t>
  </si>
  <si>
    <t>交通运输支出</t>
  </si>
  <si>
    <t>公路水路运输</t>
  </si>
  <si>
    <t>公路养护</t>
  </si>
  <si>
    <t>海事管理</t>
  </si>
  <si>
    <t>其他公路水路运输支出</t>
  </si>
  <si>
    <t>其他交通运输支出</t>
  </si>
  <si>
    <t>公共交通运营补助</t>
  </si>
  <si>
    <t>215</t>
  </si>
  <si>
    <t>资源勘探工业信息等支出</t>
  </si>
  <si>
    <t>工业和信息产业监管</t>
  </si>
  <si>
    <t>产业发展</t>
  </si>
  <si>
    <t>支持中小企业发展和管理支出</t>
  </si>
  <si>
    <t>其他支持中小企业发展和管理支出</t>
  </si>
  <si>
    <t>216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</si>
  <si>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</si>
  <si>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</si>
  <si>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</si>
  <si>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</si>
  <si>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</si>
  <si>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</si>
  <si>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>220</t>
  </si>
  <si>
    <t>自然资源海洋气象等支出</t>
  </si>
  <si>
    <t>自然资源事务</t>
  </si>
  <si>
    <t>自然资源利用与保护</t>
  </si>
  <si>
    <t>其他自然资源事务支出</t>
  </si>
  <si>
    <t>气象事务</t>
  </si>
  <si>
    <t>气象探测</t>
  </si>
  <si>
    <t>气象信息传输及管理</t>
  </si>
  <si>
    <t>气象服务</t>
  </si>
  <si>
    <t>其他气象事务支出</t>
  </si>
  <si>
    <t>221</t>
  </si>
  <si>
    <t>住房保障支出</t>
  </si>
  <si>
    <t>保障性安居工程支出</t>
  </si>
  <si>
    <t>棚户区改造</t>
  </si>
  <si>
    <t>农村危房改造</t>
  </si>
  <si>
    <t>公共租赁住房</t>
  </si>
  <si>
    <t>保障性租赁住房</t>
  </si>
  <si>
    <t>住房改革支出</t>
  </si>
  <si>
    <t>住房公积金</t>
  </si>
  <si>
    <t>购房补贴</t>
  </si>
  <si>
    <t>城乡社区住宅</t>
  </si>
  <si>
    <t>其他城乡社区住宅支出</t>
  </si>
  <si>
    <t>222</t>
  </si>
  <si>
    <t>粮油物资储备支出</t>
  </si>
  <si>
    <t>粮油物资事务</t>
  </si>
  <si>
    <t>粮食风险基金</t>
  </si>
  <si>
    <t>其他粮油物资事务支出</t>
  </si>
  <si>
    <t>粮油储备</t>
  </si>
  <si>
    <t>储备粮（油）库建设</t>
  </si>
  <si>
    <t>224</t>
  </si>
  <si>
    <t>灾害防治及应急管理支出</t>
  </si>
  <si>
    <t>应急管理事务</t>
  </si>
  <si>
    <t>灾害风险防治</t>
  </si>
  <si>
    <t>安全监管</t>
  </si>
  <si>
    <t>其他应急管理支出</t>
  </si>
  <si>
    <t>消防救援事务</t>
  </si>
  <si>
    <t>消防应急救援</t>
  </si>
  <si>
    <t>其他消防救援事务支出</t>
  </si>
  <si>
    <t>地震事务</t>
  </si>
  <si>
    <t>自然灾害防治</t>
  </si>
  <si>
    <t>地质灾害防治</t>
  </si>
  <si>
    <t>自然灾害救灾及恢复重建支出</t>
  </si>
  <si>
    <t>自然灾害救灾补助</t>
  </si>
  <si>
    <t>其他灾害防治及应急管理支出</t>
  </si>
  <si>
    <t>227</t>
  </si>
  <si>
    <t>预备费</t>
  </si>
  <si>
    <t>229</t>
  </si>
  <si>
    <t>其他支出</t>
  </si>
  <si>
    <t>年初预留</t>
  </si>
  <si>
    <t>230</t>
  </si>
  <si>
    <t>转移性支出</t>
  </si>
  <si>
    <t>返还性支出</t>
  </si>
  <si>
    <t>其他返还性支出</t>
  </si>
  <si>
    <t>一般性转移支付</t>
  </si>
  <si>
    <t>45</t>
  </si>
  <si>
    <t>教育共同财政事权转移支付支出</t>
  </si>
  <si>
    <t>社会保障和就业共同财政事权转移支付支出</t>
  </si>
  <si>
    <t>52</t>
  </si>
  <si>
    <t>农林水共同财政事权转移支付支出</t>
  </si>
  <si>
    <t>232</t>
  </si>
  <si>
    <t>债务付息支出</t>
  </si>
  <si>
    <t>地方政府一般债务付息支出</t>
  </si>
  <si>
    <t>地方政府一般债券付息支出</t>
  </si>
  <si>
    <t>233</t>
  </si>
  <si>
    <t>债务发行费用支出</t>
  </si>
  <si>
    <t>地方政府一般债务发行费用支出</t>
  </si>
  <si>
    <t>表7</t>
  </si>
  <si>
    <t>2024年第二次预算支出调整表（政府性基金预算）</t>
  </si>
  <si>
    <t>国有土地使用权出让收入安排的支出</t>
  </si>
  <si>
    <t>征地和拆迁补偿支出</t>
  </si>
  <si>
    <t>土地开发支出</t>
  </si>
  <si>
    <t>城市建设支出</t>
  </si>
  <si>
    <t>农村基础设施建设支出</t>
  </si>
  <si>
    <t>土地出让业务支出</t>
  </si>
  <si>
    <t>公共租赁住房支出</t>
  </si>
  <si>
    <t>农业生产发展支出</t>
  </si>
  <si>
    <t>农业农村生态环境支出</t>
  </si>
  <si>
    <t>其他国有土地使用权出让收入安排的支出</t>
  </si>
  <si>
    <t>农业土地开发资金安排的支出</t>
  </si>
  <si>
    <t>城市基础设施配套费安排的支出</t>
  </si>
  <si>
    <t>城市公共设施</t>
  </si>
  <si>
    <t>城市环境卫生</t>
  </si>
  <si>
    <t>其他城市基础设施配套费安排的支出</t>
  </si>
  <si>
    <t>污水处理费安排的支出</t>
  </si>
  <si>
    <t>污水处理设施建设和运营</t>
  </si>
  <si>
    <t>18</t>
  </si>
  <si>
    <t>污水处理费对应专项债务收入安排的支出</t>
  </si>
  <si>
    <t>污水处理费及对应专项债务收入安排的支出</t>
  </si>
  <si>
    <t>其他政府性基金及对应专项债务收入安排的支出</t>
  </si>
  <si>
    <t>其他地方自行试点项目收益专项债券收入安排的支出</t>
  </si>
  <si>
    <t>彩票发行销售机构业务费安排的支出</t>
  </si>
  <si>
    <t>体育彩票销售机构的业务费支出</t>
  </si>
  <si>
    <t>60</t>
  </si>
  <si>
    <t>彩票公益金安排的支出</t>
  </si>
  <si>
    <t>用于社会福利的彩票公益金支出</t>
  </si>
  <si>
    <t>用于体育事业的彩票公益金支出</t>
  </si>
  <si>
    <t>用于残疾人事业的彩票公益金支出</t>
  </si>
  <si>
    <t>地方政府专项债务付息支出</t>
  </si>
  <si>
    <t>国有土地使用权出让金债务付息支出</t>
  </si>
  <si>
    <t>土地储备专项债券付息支出</t>
  </si>
  <si>
    <t>98</t>
  </si>
  <si>
    <t>其他地方自行试点项目收益专项债券付息支出</t>
  </si>
  <si>
    <t>地方政府专项债务发行费用支出</t>
  </si>
  <si>
    <t>国有土地使用权出让金债务发行费用支出</t>
  </si>
  <si>
    <t>土地储备专项债券发行费用支出</t>
  </si>
  <si>
    <t>其他地方自行试点项目收益专项债券发行费用支出</t>
  </si>
  <si>
    <t>表8</t>
  </si>
  <si>
    <t>2024年第二次预算支出调整表（国有资本经营预算）</t>
  </si>
  <si>
    <t>223</t>
  </si>
  <si>
    <t>国有资本经营预算支出</t>
  </si>
  <si>
    <t>其他国有资本经营预算支出</t>
  </si>
  <si>
    <t>表9</t>
  </si>
  <si>
    <t>2024年第二次预算支出调整表（财政专户预算）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</si>
</sst>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_ * #,##0_ ;_ * \-#,##0_ ;_ * &quot;-&quot;??_ ;_ @_ "/>
    <numFmt numFmtId="178" formatCode="#,##0.00_ "/>
    <numFmt numFmtId="179" formatCode="0.00_ "/>
    <numFmt numFmtId="180" formatCode="0_ "/>
    <numFmt numFmtId="181" formatCode="0.0000%"/>
    <numFmt numFmtId="182" formatCode="_ * #,##0.0000_ ;_ * \-#,##0.0000_ ;_ * &quot;-&quot;??.0000_ ;_ @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楷体_GB2312"/>
      <charset val="134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楷体_GB2312"/>
      <charset val="134"/>
    </font>
    <font>
      <b/>
      <sz val="10"/>
      <name val="楷体_GB2312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楷体_GB2312"/>
      <charset val="134"/>
    </font>
    <font>
      <sz val="10"/>
      <name val="黑体"/>
      <charset val="134"/>
    </font>
    <font>
      <sz val="18"/>
      <name val="楷体_GB2312"/>
      <charset val="134"/>
    </font>
    <font>
      <sz val="12"/>
      <name val="楷体_GB2312"/>
      <charset val="134"/>
    </font>
    <font>
      <sz val="12"/>
      <color rgb="FFFF0000"/>
      <name val="楷体_GB2312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楷体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MS Sans Serif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3" fillId="0" borderId="0"/>
    <xf numFmtId="43" fontId="36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3" fillId="23" borderId="21" applyNumberFormat="0" applyAlignment="0" applyProtection="0">
      <alignment vertical="center"/>
    </xf>
    <xf numFmtId="0" fontId="44" fillId="23" borderId="16" applyNumberFormat="0" applyAlignment="0" applyProtection="0">
      <alignment vertical="center"/>
    </xf>
    <xf numFmtId="0" fontId="39" fillId="20" borderId="20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7" fillId="0" borderId="0"/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/>
    <xf numFmtId="0" fontId="3" fillId="0" borderId="0"/>
    <xf numFmtId="0" fontId="16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43" fontId="0" fillId="0" borderId="0" applyFont="0" applyFill="0" applyBorder="0" applyAlignment="0" applyProtection="0">
      <alignment vertical="center"/>
    </xf>
    <xf numFmtId="0" fontId="41" fillId="0" borderId="0"/>
    <xf numFmtId="43" fontId="4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48" fillId="0" borderId="0"/>
    <xf numFmtId="0" fontId="16" fillId="0" borderId="0"/>
    <xf numFmtId="43" fontId="0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8" fontId="0" fillId="0" borderId="1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vertical="center" wrapText="1"/>
    </xf>
    <xf numFmtId="178" fontId="3" fillId="0" borderId="0" xfId="0" applyNumberFormat="1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43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43" fontId="2" fillId="0" borderId="0" xfId="0" applyNumberFormat="1" applyFont="1" applyFill="1" applyAlignment="1">
      <alignment horizontal="center" vertical="center"/>
    </xf>
    <xf numFmtId="43" fontId="4" fillId="0" borderId="0" xfId="0" applyNumberFormat="1" applyFont="1" applyFill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3" fontId="0" fillId="0" borderId="1" xfId="0" applyNumberFormat="1" applyBorder="1">
      <alignment vertical="center"/>
    </xf>
    <xf numFmtId="43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3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43" fontId="8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3" fontId="10" fillId="0" borderId="1" xfId="0" applyNumberFormat="1" applyFont="1" applyFill="1" applyBorder="1" applyAlignment="1">
      <alignment vertical="center" wrapText="1"/>
    </xf>
    <xf numFmtId="43" fontId="0" fillId="0" borderId="4" xfId="0" applyNumberFormat="1" applyBorder="1">
      <alignment vertical="center"/>
    </xf>
    <xf numFmtId="43" fontId="6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43" fontId="14" fillId="0" borderId="0" xfId="8" applyNumberFormat="1" applyFont="1" applyFill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8" applyNumberFormat="1" applyFont="1" applyFill="1" applyBorder="1" applyAlignment="1">
      <alignment horizontal="center" vertical="center" wrapText="1"/>
    </xf>
    <xf numFmtId="177" fontId="15" fillId="0" borderId="13" xfId="8" applyNumberFormat="1" applyFont="1" applyFill="1" applyBorder="1" applyAlignment="1">
      <alignment horizontal="center" vertical="center" wrapText="1"/>
    </xf>
    <xf numFmtId="177" fontId="15" fillId="0" borderId="2" xfId="8" applyNumberFormat="1" applyFont="1" applyFill="1" applyBorder="1" applyAlignment="1">
      <alignment horizontal="center" vertical="center" wrapText="1"/>
    </xf>
    <xf numFmtId="177" fontId="15" fillId="0" borderId="4" xfId="8" applyNumberFormat="1" applyFont="1" applyFill="1" applyBorder="1" applyAlignment="1">
      <alignment horizontal="center" vertical="center" wrapText="1"/>
    </xf>
    <xf numFmtId="177" fontId="15" fillId="0" borderId="14" xfId="8" applyNumberFormat="1" applyFont="1" applyFill="1" applyBorder="1" applyAlignment="1">
      <alignment horizontal="center" vertical="center" wrapText="1"/>
    </xf>
    <xf numFmtId="43" fontId="15" fillId="0" borderId="1" xfId="8" applyNumberFormat="1" applyFont="1" applyFill="1" applyBorder="1" applyAlignment="1">
      <alignment horizontal="center" vertical="center" wrapText="1"/>
    </xf>
    <xf numFmtId="0" fontId="15" fillId="0" borderId="1" xfId="73" applyFont="1" applyFill="1" applyBorder="1" applyAlignment="1">
      <alignment vertical="center" wrapText="1"/>
    </xf>
    <xf numFmtId="41" fontId="16" fillId="0" borderId="1" xfId="8" applyNumberFormat="1" applyFont="1" applyFill="1" applyBorder="1" applyAlignment="1">
      <alignment vertical="center"/>
    </xf>
    <xf numFmtId="176" fontId="16" fillId="0" borderId="1" xfId="8" applyNumberFormat="1" applyFont="1" applyFill="1" applyBorder="1" applyAlignment="1">
      <alignment horizontal="right" vertical="center"/>
    </xf>
    <xf numFmtId="179" fontId="16" fillId="0" borderId="1" xfId="11" applyNumberFormat="1" applyFont="1" applyFill="1" applyBorder="1" applyAlignment="1">
      <alignment horizontal="right" vertical="center"/>
    </xf>
    <xf numFmtId="177" fontId="16" fillId="0" borderId="1" xfId="11" applyNumberFormat="1" applyFont="1" applyFill="1" applyBorder="1" applyAlignment="1">
      <alignment horizontal="right" vertical="center"/>
    </xf>
    <xf numFmtId="41" fontId="15" fillId="0" borderId="1" xfId="8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180" fontId="16" fillId="0" borderId="1" xfId="11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76" fontId="15" fillId="0" borderId="1" xfId="8" applyNumberFormat="1" applyFont="1" applyFill="1" applyBorder="1" applyAlignment="1">
      <alignment horizontal="right" vertical="center"/>
    </xf>
    <xf numFmtId="179" fontId="15" fillId="0" borderId="1" xfId="11" applyNumberFormat="1" applyFont="1" applyFill="1" applyBorder="1" applyAlignment="1">
      <alignment horizontal="right" vertical="center"/>
    </xf>
    <xf numFmtId="43" fontId="18" fillId="0" borderId="0" xfId="8" applyNumberFormat="1" applyFont="1" applyFill="1" applyBorder="1" applyAlignment="1"/>
    <xf numFmtId="176" fontId="18" fillId="0" borderId="0" xfId="0" applyNumberFormat="1" applyFont="1" applyFill="1" applyBorder="1" applyAlignment="1">
      <alignment vertical="center"/>
    </xf>
    <xf numFmtId="181" fontId="18" fillId="0" borderId="0" xfId="11" applyNumberFormat="1" applyFont="1" applyFill="1" applyBorder="1" applyAlignment="1"/>
    <xf numFmtId="43" fontId="6" fillId="0" borderId="0" xfId="8" applyNumberFormat="1" applyFont="1" applyFill="1" applyAlignment="1"/>
    <xf numFmtId="0" fontId="16" fillId="0" borderId="1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180" fontId="15" fillId="0" borderId="1" xfId="1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7" fontId="20" fillId="0" borderId="0" xfId="8" applyNumberFormat="1" applyFont="1" applyFill="1" applyAlignment="1"/>
    <xf numFmtId="43" fontId="20" fillId="0" borderId="0" xfId="8" applyNumberFormat="1" applyFont="1" applyFill="1" applyAlignment="1"/>
    <xf numFmtId="0" fontId="20" fillId="0" borderId="0" xfId="0" applyFont="1" applyFill="1" applyBorder="1" applyAlignment="1">
      <alignment wrapText="1"/>
    </xf>
    <xf numFmtId="178" fontId="20" fillId="0" borderId="0" xfId="1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7" fontId="11" fillId="0" borderId="0" xfId="8" applyNumberFormat="1" applyFont="1" applyFill="1" applyAlignment="1"/>
    <xf numFmtId="43" fontId="11" fillId="0" borderId="0" xfId="8" applyNumberFormat="1" applyFont="1" applyFill="1" applyAlignment="1"/>
    <xf numFmtId="177" fontId="16" fillId="0" borderId="0" xfId="8" applyNumberFormat="1" applyFont="1" applyFill="1" applyAlignment="1">
      <alignment vertical="center"/>
    </xf>
    <xf numFmtId="43" fontId="16" fillId="0" borderId="0" xfId="8" applyNumberFormat="1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177" fontId="15" fillId="0" borderId="1" xfId="8" applyNumberFormat="1" applyFont="1" applyFill="1" applyBorder="1" applyAlignment="1">
      <alignment vertical="center"/>
    </xf>
    <xf numFmtId="178" fontId="11" fillId="0" borderId="0" xfId="11" applyNumberFormat="1" applyFont="1" applyFill="1" applyBorder="1" applyAlignment="1">
      <alignment horizontal="center" vertical="center"/>
    </xf>
    <xf numFmtId="178" fontId="19" fillId="0" borderId="0" xfId="11" applyNumberFormat="1" applyFont="1" applyFill="1" applyBorder="1" applyAlignment="1">
      <alignment horizontal="center" vertical="center"/>
    </xf>
    <xf numFmtId="177" fontId="16" fillId="0" borderId="11" xfId="8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177" fontId="20" fillId="0" borderId="0" xfId="8" applyNumberFormat="1" applyFont="1" applyFill="1">
      <alignment vertical="center"/>
    </xf>
    <xf numFmtId="178" fontId="20" fillId="0" borderId="0" xfId="11" applyNumberFormat="1" applyFont="1" applyFill="1" applyBorder="1" applyAlignment="1">
      <alignment horizontal="right" vertical="center"/>
    </xf>
    <xf numFmtId="178" fontId="21" fillId="0" borderId="0" xfId="11" applyNumberFormat="1" applyFont="1" applyFill="1" applyBorder="1" applyAlignment="1">
      <alignment horizontal="right" vertical="center"/>
    </xf>
    <xf numFmtId="177" fontId="15" fillId="0" borderId="1" xfId="11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wrapText="1"/>
    </xf>
    <xf numFmtId="178" fontId="17" fillId="0" borderId="0" xfId="0" applyNumberFormat="1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177" fontId="6" fillId="0" borderId="0" xfId="8" applyNumberFormat="1" applyFont="1" applyFill="1" applyAlignment="1"/>
    <xf numFmtId="0" fontId="5" fillId="0" borderId="0" xfId="0" applyFont="1" applyFill="1" applyAlignment="1">
      <alignment vertical="center"/>
    </xf>
    <xf numFmtId="177" fontId="13" fillId="0" borderId="0" xfId="8" applyNumberFormat="1" applyFont="1" applyFill="1" applyBorder="1" applyAlignment="1">
      <alignment wrapText="1"/>
    </xf>
    <xf numFmtId="177" fontId="13" fillId="0" borderId="0" xfId="8" applyNumberFormat="1" applyFont="1" applyFill="1" applyAlignment="1">
      <alignment wrapTex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76" fontId="15" fillId="0" borderId="1" xfId="8" applyNumberFormat="1" applyFont="1" applyFill="1" applyBorder="1" applyAlignment="1">
      <alignment vertical="center"/>
    </xf>
    <xf numFmtId="3" fontId="16" fillId="0" borderId="1" xfId="62" applyNumberFormat="1" applyFont="1" applyFill="1" applyBorder="1" applyAlignment="1" applyProtection="1">
      <alignment horizontal="right" vertical="center"/>
    </xf>
    <xf numFmtId="176" fontId="16" fillId="0" borderId="1" xfId="8" applyNumberFormat="1" applyFont="1" applyFill="1" applyBorder="1" applyAlignment="1">
      <alignment horizontal="right" vertical="center" wrapText="1"/>
    </xf>
    <xf numFmtId="3" fontId="16" fillId="0" borderId="1" xfId="62" applyNumberFormat="1" applyFont="1" applyFill="1" applyBorder="1" applyAlignment="1" applyProtection="1">
      <alignment horizontal="right" vertical="center" wrapText="1"/>
    </xf>
    <xf numFmtId="177" fontId="15" fillId="0" borderId="1" xfId="8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8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182" fontId="6" fillId="0" borderId="0" xfId="8" applyNumberFormat="1" applyFont="1" applyFill="1" applyBorder="1" applyAlignment="1"/>
    <xf numFmtId="177" fontId="6" fillId="0" borderId="0" xfId="0" applyNumberFormat="1" applyFont="1" applyFill="1" applyBorder="1" applyAlignment="1">
      <alignment vertical="center"/>
    </xf>
    <xf numFmtId="182" fontId="6" fillId="0" borderId="0" xfId="8" applyNumberFormat="1" applyFont="1" applyFill="1" applyAlignment="1"/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3" fontId="15" fillId="0" borderId="1" xfId="11" applyNumberFormat="1" applyFont="1" applyFill="1" applyBorder="1" applyAlignment="1">
      <alignment horizontal="right" vertical="center"/>
    </xf>
    <xf numFmtId="177" fontId="13" fillId="0" borderId="1" xfId="8" applyNumberFormat="1" applyFont="1" applyFill="1" applyBorder="1" applyAlignment="1">
      <alignment vertical="center" wrapText="1"/>
    </xf>
    <xf numFmtId="177" fontId="13" fillId="0" borderId="0" xfId="8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43" fontId="16" fillId="0" borderId="1" xfId="1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/>
    <xf numFmtId="0" fontId="13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/>
    <xf numFmtId="0" fontId="24" fillId="0" borderId="0" xfId="0" applyNumberFormat="1" applyFont="1" applyFill="1" applyBorder="1" applyAlignment="1"/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wrapText="1"/>
    </xf>
    <xf numFmtId="177" fontId="17" fillId="0" borderId="0" xfId="8" applyNumberFormat="1" applyFont="1" applyFill="1" applyBorder="1" applyAlignment="1"/>
    <xf numFmtId="178" fontId="17" fillId="0" borderId="0" xfId="11" applyNumberFormat="1" applyFont="1" applyFill="1" applyBorder="1" applyAlignment="1"/>
    <xf numFmtId="178" fontId="17" fillId="0" borderId="0" xfId="8" applyNumberFormat="1" applyFont="1" applyFill="1" applyBorder="1" applyAlignment="1"/>
    <xf numFmtId="0" fontId="15" fillId="0" borderId="0" xfId="0" applyNumberFormat="1" applyFont="1" applyFill="1" applyBorder="1" applyAlignment="1">
      <alignment vertical="center" wrapText="1"/>
    </xf>
    <xf numFmtId="177" fontId="15" fillId="0" borderId="0" xfId="0" applyNumberFormat="1" applyFont="1" applyFill="1" applyBorder="1" applyAlignment="1">
      <alignment vertical="center"/>
    </xf>
    <xf numFmtId="177" fontId="15" fillId="0" borderId="0" xfId="8" applyNumberFormat="1" applyFont="1" applyFill="1" applyBorder="1" applyAlignment="1">
      <alignment vertical="center"/>
    </xf>
    <xf numFmtId="178" fontId="15" fillId="0" borderId="0" xfId="11" applyNumberFormat="1" applyFont="1" applyFill="1" applyBorder="1" applyAlignment="1">
      <alignment vertical="center"/>
    </xf>
    <xf numFmtId="178" fontId="15" fillId="0" borderId="0" xfId="8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8" applyNumberFormat="1" applyFont="1" applyFill="1" applyBorder="1" applyAlignment="1">
      <alignment horizontal="center" vertical="center" wrapText="1"/>
    </xf>
    <xf numFmtId="177" fontId="9" fillId="0" borderId="1" xfId="15" applyNumberFormat="1" applyFont="1" applyFill="1" applyBorder="1" applyAlignment="1">
      <alignment horizontal="center" vertical="center" wrapText="1"/>
    </xf>
    <xf numFmtId="178" fontId="9" fillId="0" borderId="1" xfId="11" applyNumberFormat="1" applyFont="1" applyFill="1" applyBorder="1" applyAlignment="1">
      <alignment horizontal="center" vertical="center" wrapText="1"/>
    </xf>
    <xf numFmtId="178" fontId="9" fillId="0" borderId="1" xfId="15" applyNumberFormat="1" applyFont="1" applyFill="1" applyBorder="1" applyAlignment="1">
      <alignment horizontal="center" vertical="center" wrapText="1"/>
    </xf>
    <xf numFmtId="0" fontId="15" fillId="0" borderId="1" xfId="72" applyNumberFormat="1" applyFont="1" applyFill="1" applyBorder="1" applyAlignment="1">
      <alignment horizontal="center" vertical="center" wrapText="1"/>
    </xf>
    <xf numFmtId="176" fontId="9" fillId="0" borderId="1" xfId="8" applyNumberFormat="1" applyFont="1" applyFill="1" applyBorder="1" applyAlignment="1">
      <alignment horizontal="right" vertical="center" wrapText="1"/>
    </xf>
    <xf numFmtId="178" fontId="9" fillId="0" borderId="1" xfId="11" applyNumberFormat="1" applyFont="1" applyFill="1" applyBorder="1" applyAlignment="1">
      <alignment horizontal="right" vertical="center"/>
    </xf>
    <xf numFmtId="178" fontId="9" fillId="0" borderId="1" xfId="8" applyNumberFormat="1" applyFont="1" applyFill="1" applyBorder="1" applyAlignment="1">
      <alignment horizontal="right" vertical="center"/>
    </xf>
    <xf numFmtId="0" fontId="15" fillId="0" borderId="1" xfId="73" applyNumberFormat="1" applyFont="1" applyFill="1" applyBorder="1" applyAlignment="1">
      <alignment vertical="center" wrapText="1"/>
    </xf>
    <xf numFmtId="177" fontId="8" fillId="0" borderId="1" xfId="8" applyNumberFormat="1" applyFont="1" applyFill="1" applyBorder="1" applyAlignment="1">
      <alignment horizontal="right" vertical="center" wrapText="1"/>
    </xf>
    <xf numFmtId="176" fontId="8" fillId="0" borderId="1" xfId="8" applyNumberFormat="1" applyFont="1" applyFill="1" applyBorder="1" applyAlignment="1">
      <alignment horizontal="right" vertical="center" wrapText="1"/>
    </xf>
    <xf numFmtId="178" fontId="8" fillId="0" borderId="1" xfId="8" applyNumberFormat="1" applyFont="1" applyFill="1" applyBorder="1" applyAlignment="1">
      <alignment horizontal="right" vertical="center"/>
    </xf>
    <xf numFmtId="0" fontId="15" fillId="0" borderId="1" xfId="74" applyNumberFormat="1" applyFont="1" applyFill="1" applyBorder="1" applyAlignment="1">
      <alignment vertical="center" wrapText="1"/>
    </xf>
    <xf numFmtId="178" fontId="8" fillId="0" borderId="1" xfId="11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177" fontId="8" fillId="0" borderId="1" xfId="8" applyNumberFormat="1" applyFont="1" applyFill="1" applyBorder="1" applyAlignment="1">
      <alignment horizontal="right" wrapText="1"/>
    </xf>
    <xf numFmtId="177" fontId="8" fillId="0" borderId="1" xfId="8" applyNumberFormat="1" applyFont="1" applyFill="1" applyBorder="1" applyAlignment="1">
      <alignment horizontal="right" vertical="center"/>
    </xf>
    <xf numFmtId="176" fontId="8" fillId="0" borderId="1" xfId="59" applyNumberFormat="1" applyFont="1" applyFill="1" applyBorder="1" applyAlignment="1">
      <alignment horizontal="right" vertical="center" wrapText="1"/>
    </xf>
    <xf numFmtId="0" fontId="15" fillId="0" borderId="1" xfId="73" applyNumberFormat="1" applyFont="1" applyFill="1" applyBorder="1" applyAlignment="1">
      <alignment horizontal="center" vertical="center" wrapText="1"/>
    </xf>
    <xf numFmtId="177" fontId="9" fillId="0" borderId="1" xfId="8" applyNumberFormat="1" applyFont="1" applyFill="1" applyBorder="1" applyAlignment="1">
      <alignment horizontal="right" vertical="center" wrapText="1"/>
    </xf>
    <xf numFmtId="0" fontId="15" fillId="0" borderId="1" xfId="74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73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right" vertical="center" wrapText="1"/>
    </xf>
    <xf numFmtId="43" fontId="9" fillId="0" borderId="1" xfId="15" applyNumberFormat="1" applyFont="1" applyFill="1" applyBorder="1" applyAlignment="1">
      <alignment horizontal="center" vertical="center" wrapText="1"/>
    </xf>
    <xf numFmtId="179" fontId="9" fillId="0" borderId="1" xfId="11" applyNumberFormat="1" applyFont="1" applyFill="1" applyBorder="1" applyAlignment="1">
      <alignment horizontal="right" vertical="center"/>
    </xf>
    <xf numFmtId="177" fontId="9" fillId="0" borderId="1" xfId="8" applyNumberFormat="1" applyFont="1" applyFill="1" applyBorder="1" applyAlignment="1">
      <alignment horizontal="right" vertical="center"/>
    </xf>
    <xf numFmtId="177" fontId="9" fillId="0" borderId="1" xfId="72" applyNumberFormat="1" applyFont="1" applyFill="1" applyBorder="1" applyAlignment="1">
      <alignment vertical="center" wrapText="1"/>
    </xf>
    <xf numFmtId="179" fontId="8" fillId="0" borderId="1" xfId="1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72" applyNumberFormat="1" applyFont="1" applyFill="1" applyBorder="1" applyAlignment="1">
      <alignment vertical="center" wrapText="1"/>
    </xf>
    <xf numFmtId="0" fontId="8" fillId="0" borderId="1" xfId="72" applyFont="1" applyFill="1" applyBorder="1" applyAlignment="1">
      <alignment vertical="center" wrapText="1"/>
    </xf>
    <xf numFmtId="0" fontId="8" fillId="0" borderId="13" xfId="72" applyNumberFormat="1" applyFont="1" applyFill="1" applyBorder="1" applyAlignment="1">
      <alignment vertical="center" wrapText="1"/>
    </xf>
    <xf numFmtId="0" fontId="8" fillId="0" borderId="14" xfId="72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wrapText="1"/>
    </xf>
    <xf numFmtId="0" fontId="9" fillId="0" borderId="1" xfId="73" applyNumberFormat="1" applyFont="1" applyFill="1" applyBorder="1" applyAlignment="1">
      <alignment vertical="center" wrapText="1"/>
    </xf>
    <xf numFmtId="0" fontId="8" fillId="0" borderId="1" xfId="73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left" vertical="center"/>
    </xf>
    <xf numFmtId="0" fontId="8" fillId="0" borderId="1" xfId="73" applyNumberFormat="1" applyFont="1" applyFill="1" applyBorder="1" applyAlignment="1">
      <alignment vertical="center" wrapText="1"/>
    </xf>
    <xf numFmtId="0" fontId="9" fillId="0" borderId="1" xfId="72" applyNumberFormat="1" applyFont="1" applyFill="1" applyBorder="1" applyAlignment="1">
      <alignment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千位分隔 4" xfId="15"/>
    <cellStyle name="60% - 强调文字颜色 2" xfId="16" builtinId="36"/>
    <cellStyle name="标题 4" xfId="17" builtinId="19"/>
    <cellStyle name="警告文本" xfId="18" builtinId="11"/>
    <cellStyle name="千位分隔 10" xfId="19"/>
    <cellStyle name="标题" xfId="20" builtinId="15"/>
    <cellStyle name="解释性文本" xfId="21" builtinId="53"/>
    <cellStyle name="常规_2007年保工资、保运转最低支出标准" xfId="22"/>
    <cellStyle name="千位分隔 6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40% - Accent5 4 2" xfId="33"/>
    <cellStyle name="20% - 强调文字颜色 6" xfId="34" builtinId="50"/>
    <cellStyle name="链接单元格" xfId="35" builtinId="24"/>
    <cellStyle name="汇总" xfId="36" builtinId="25"/>
    <cellStyle name="常规_部门预算输出表 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1" xfId="57"/>
    <cellStyle name="常规 3" xfId="58"/>
    <cellStyle name="千位分隔 2" xfId="59"/>
    <cellStyle name="常规_部门预算输出表" xfId="60"/>
    <cellStyle name="常规 5" xfId="61"/>
    <cellStyle name="常规 2" xfId="62"/>
    <cellStyle name="千位分隔 2 2" xfId="63"/>
    <cellStyle name="常规 22" xfId="64"/>
    <cellStyle name="常规 7" xfId="65"/>
    <cellStyle name="常规 13" xfId="66"/>
    <cellStyle name="千位分隔 7" xfId="67"/>
    <cellStyle name="常规 4" xfId="68"/>
    <cellStyle name="千位分隔 9" xfId="69"/>
    <cellStyle name="常规 24" xfId="70"/>
    <cellStyle name="常规 20" xfId="71"/>
    <cellStyle name="常规_2011年结算表" xfId="72"/>
    <cellStyle name="常规_2011年收入表" xfId="73"/>
    <cellStyle name="常规_2011年结算表-cip" xfId="74"/>
    <cellStyle name="千位分隔 5" xfId="75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63"/>
  <sheetViews>
    <sheetView tabSelected="1" zoomScale="85" zoomScaleNormal="85" zoomScaleSheetLayoutView="60" workbookViewId="0">
      <pane xSplit="1" ySplit="5" topLeftCell="B61" activePane="bottomRight" state="frozen"/>
      <selection/>
      <selection pane="topRight"/>
      <selection pane="bottomLeft"/>
      <selection pane="bottomRight" activeCell="L6" sqref="L6:L63"/>
    </sheetView>
  </sheetViews>
  <sheetFormatPr defaultColWidth="9" defaultRowHeight="27" customHeight="1"/>
  <cols>
    <col min="1" max="1" width="37.8" style="200" customWidth="1"/>
    <col min="2" max="5" width="14.6666666666667" style="201" customWidth="1"/>
    <col min="6" max="6" width="13.3833333333333" style="201" customWidth="1"/>
    <col min="7" max="7" width="14.3333333333333" style="202" customWidth="1"/>
    <col min="8" max="8" width="16.1083333333333" style="203" customWidth="1"/>
    <col min="9" max="9" width="13.1333333333333" style="201" customWidth="1"/>
    <col min="10" max="11" width="14.3333333333333" style="201" customWidth="1"/>
    <col min="12" max="12" width="23.1333333333333" style="200" customWidth="1"/>
    <col min="13" max="13" width="9" style="197"/>
    <col min="14" max="14" width="18.925" style="197" customWidth="1"/>
    <col min="15" max="15" width="22.1416666666667" style="197" customWidth="1"/>
    <col min="16" max="16" width="12.8833333333333" style="197"/>
    <col min="17" max="17" width="9" style="197"/>
    <col min="18" max="19" width="14.1333333333333" style="197"/>
    <col min="20" max="16384" width="9" style="197"/>
  </cols>
  <sheetData>
    <row r="1" s="197" customFormat="1" customHeight="1" spans="1:12">
      <c r="A1" s="204" t="s">
        <v>0</v>
      </c>
      <c r="B1" s="201"/>
      <c r="C1" s="201"/>
      <c r="D1" s="201"/>
      <c r="E1" s="201"/>
      <c r="F1" s="201"/>
      <c r="G1" s="202"/>
      <c r="H1" s="203"/>
      <c r="I1" s="201"/>
      <c r="J1" s="201"/>
      <c r="K1" s="201"/>
      <c r="L1" s="200"/>
    </row>
    <row r="2" s="198" customFormat="1" ht="32" customHeight="1" spans="1:1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="197" customFormat="1" ht="23" customHeight="1" spans="1:12">
      <c r="A3" s="200"/>
      <c r="B3" s="205"/>
      <c r="C3" s="205"/>
      <c r="D3" s="205"/>
      <c r="E3" s="205"/>
      <c r="F3" s="206"/>
      <c r="G3" s="207"/>
      <c r="H3" s="208"/>
      <c r="I3" s="233" t="s">
        <v>2</v>
      </c>
      <c r="J3" s="233"/>
      <c r="K3" s="233"/>
      <c r="L3" s="233"/>
    </row>
    <row r="4" s="197" customFormat="1" ht="45" customHeight="1" spans="1:12">
      <c r="A4" s="209" t="s">
        <v>3</v>
      </c>
      <c r="B4" s="210" t="s">
        <v>4</v>
      </c>
      <c r="C4" s="210" t="s">
        <v>5</v>
      </c>
      <c r="D4" s="210" t="s">
        <v>6</v>
      </c>
      <c r="E4" s="210" t="s">
        <v>7</v>
      </c>
      <c r="F4" s="211" t="s">
        <v>8</v>
      </c>
      <c r="G4" s="212"/>
      <c r="H4" s="213" t="s">
        <v>9</v>
      </c>
      <c r="I4" s="211"/>
      <c r="J4" s="211" t="s">
        <v>10</v>
      </c>
      <c r="K4" s="211"/>
      <c r="L4" s="209" t="s">
        <v>11</v>
      </c>
    </row>
    <row r="5" s="197" customFormat="1" ht="32" customHeight="1" spans="1:12">
      <c r="A5" s="209"/>
      <c r="B5" s="210"/>
      <c r="C5" s="210"/>
      <c r="D5" s="210"/>
      <c r="E5" s="210"/>
      <c r="F5" s="211" t="s">
        <v>12</v>
      </c>
      <c r="G5" s="212" t="s">
        <v>13</v>
      </c>
      <c r="H5" s="213" t="s">
        <v>12</v>
      </c>
      <c r="I5" s="234" t="s">
        <v>13</v>
      </c>
      <c r="J5" s="211" t="s">
        <v>12</v>
      </c>
      <c r="K5" s="234" t="s">
        <v>13</v>
      </c>
      <c r="L5" s="209"/>
    </row>
    <row r="6" s="197" customFormat="1" ht="32" customHeight="1" spans="1:12">
      <c r="A6" s="214" t="s">
        <v>14</v>
      </c>
      <c r="B6" s="215">
        <f>B7+B8+B23-B33+B24-B27-B34-B35-B39+B36+B37-B38</f>
        <v>2010054</v>
      </c>
      <c r="C6" s="215">
        <f>C7+C8+C23-C33+C24-C27-C34-C35-C39+C36+C37-C38</f>
        <v>2046712</v>
      </c>
      <c r="D6" s="215">
        <f>D7+D8+D23-D33+D24-D27-D34-D35-D39+D36+D37-D38</f>
        <v>1883920</v>
      </c>
      <c r="E6" s="215">
        <f>E7+E8+E23-E33+E24-E27-E34-E35-E39+E36+E37-E38</f>
        <v>1748140</v>
      </c>
      <c r="F6" s="215">
        <f>D6-B6</f>
        <v>-126134</v>
      </c>
      <c r="G6" s="216">
        <f t="shared" ref="G6:G38" si="0">F6/B6*100</f>
        <v>-6.2751547968363</v>
      </c>
      <c r="H6" s="217">
        <f>E6-C6</f>
        <v>-298572</v>
      </c>
      <c r="I6" s="235">
        <f>H6/C6*100</f>
        <v>-14.5878853497708</v>
      </c>
      <c r="J6" s="236">
        <f>E6-D6</f>
        <v>-135780</v>
      </c>
      <c r="K6" s="235">
        <f t="shared" ref="K6:K20" si="1">J6/D6*100</f>
        <v>-7.20731241241666</v>
      </c>
      <c r="L6" s="237"/>
    </row>
    <row r="7" s="197" customFormat="1" ht="32" customHeight="1" spans="1:12">
      <c r="A7" s="218" t="s">
        <v>15</v>
      </c>
      <c r="B7" s="219">
        <v>1184020</v>
      </c>
      <c r="C7" s="219">
        <f>B7*1.05</f>
        <v>1243221</v>
      </c>
      <c r="D7" s="219">
        <v>1243221</v>
      </c>
      <c r="E7" s="219">
        <v>1195859</v>
      </c>
      <c r="F7" s="220">
        <f t="shared" ref="F7:F25" si="2">E7-B7</f>
        <v>11839</v>
      </c>
      <c r="G7" s="216">
        <f t="shared" si="0"/>
        <v>0.999898650360636</v>
      </c>
      <c r="H7" s="221">
        <f>E7-C7</f>
        <v>-47362</v>
      </c>
      <c r="I7" s="226">
        <v>0</v>
      </c>
      <c r="J7" s="226">
        <f t="shared" ref="J7:J39" si="3">E7-D7</f>
        <v>-47362</v>
      </c>
      <c r="K7" s="238">
        <f t="shared" si="1"/>
        <v>-3.80962033298987</v>
      </c>
      <c r="L7" s="239"/>
    </row>
    <row r="8" s="197" customFormat="1" ht="32" customHeight="1" spans="1:12">
      <c r="A8" s="222" t="s">
        <v>16</v>
      </c>
      <c r="B8" s="219">
        <f>B9+B14+B22</f>
        <v>686570</v>
      </c>
      <c r="C8" s="219">
        <f>C9+C14+C22</f>
        <v>551373</v>
      </c>
      <c r="D8" s="219">
        <f>D9+D14+D22</f>
        <v>686570</v>
      </c>
      <c r="E8" s="219">
        <f>E9+E14+E22</f>
        <v>686570</v>
      </c>
      <c r="F8" s="220">
        <f t="shared" si="2"/>
        <v>0</v>
      </c>
      <c r="G8" s="223">
        <f t="shared" si="0"/>
        <v>0</v>
      </c>
      <c r="H8" s="221">
        <f t="shared" ref="H8:H39" si="4">E8-C8</f>
        <v>135197</v>
      </c>
      <c r="I8" s="238">
        <f>H8/C8*100</f>
        <v>24.5200617367916</v>
      </c>
      <c r="J8" s="226">
        <f t="shared" si="3"/>
        <v>0</v>
      </c>
      <c r="K8" s="238">
        <f t="shared" si="1"/>
        <v>0</v>
      </c>
      <c r="L8" s="240"/>
    </row>
    <row r="9" s="197" customFormat="1" ht="32" customHeight="1" spans="1:12">
      <c r="A9" s="222" t="s">
        <v>17</v>
      </c>
      <c r="B9" s="219">
        <f>B10+B11+B12+B13</f>
        <v>250790</v>
      </c>
      <c r="C9" s="219">
        <f>C10+C11+C12+C13</f>
        <v>250790</v>
      </c>
      <c r="D9" s="219">
        <f>D10+D11+D12+D13</f>
        <v>250790</v>
      </c>
      <c r="E9" s="219">
        <f>E10+E11+E12+E13</f>
        <v>250790</v>
      </c>
      <c r="F9" s="220">
        <f t="shared" si="2"/>
        <v>0</v>
      </c>
      <c r="G9" s="223">
        <f t="shared" si="0"/>
        <v>0</v>
      </c>
      <c r="H9" s="221">
        <f t="shared" si="4"/>
        <v>0</v>
      </c>
      <c r="I9" s="226">
        <v>0</v>
      </c>
      <c r="J9" s="226">
        <f t="shared" si="3"/>
        <v>0</v>
      </c>
      <c r="K9" s="238">
        <f t="shared" si="1"/>
        <v>0</v>
      </c>
      <c r="L9" s="241"/>
    </row>
    <row r="10" s="197" customFormat="1" ht="32" customHeight="1" spans="1:12">
      <c r="A10" s="218" t="s">
        <v>18</v>
      </c>
      <c r="B10" s="224">
        <v>117671</v>
      </c>
      <c r="C10" s="224">
        <v>117671</v>
      </c>
      <c r="D10" s="224">
        <v>117671</v>
      </c>
      <c r="E10" s="224">
        <v>117671</v>
      </c>
      <c r="F10" s="220">
        <f t="shared" si="2"/>
        <v>0</v>
      </c>
      <c r="G10" s="223">
        <f t="shared" si="0"/>
        <v>0</v>
      </c>
      <c r="H10" s="221">
        <f t="shared" si="4"/>
        <v>0</v>
      </c>
      <c r="I10" s="226">
        <v>0</v>
      </c>
      <c r="J10" s="226">
        <f t="shared" si="3"/>
        <v>0</v>
      </c>
      <c r="K10" s="238">
        <f t="shared" si="1"/>
        <v>0</v>
      </c>
      <c r="L10" s="241"/>
    </row>
    <row r="11" s="197" customFormat="1" ht="32" customHeight="1" spans="1:12">
      <c r="A11" s="218" t="s">
        <v>19</v>
      </c>
      <c r="B11" s="224">
        <v>41385</v>
      </c>
      <c r="C11" s="224">
        <v>41385</v>
      </c>
      <c r="D11" s="224">
        <v>41385</v>
      </c>
      <c r="E11" s="224">
        <v>41385</v>
      </c>
      <c r="F11" s="220">
        <f t="shared" si="2"/>
        <v>0</v>
      </c>
      <c r="G11" s="223">
        <f t="shared" si="0"/>
        <v>0</v>
      </c>
      <c r="H11" s="221">
        <f t="shared" si="4"/>
        <v>0</v>
      </c>
      <c r="I11" s="226">
        <v>0</v>
      </c>
      <c r="J11" s="226">
        <f t="shared" si="3"/>
        <v>0</v>
      </c>
      <c r="K11" s="238">
        <f t="shared" si="1"/>
        <v>0</v>
      </c>
      <c r="L11" s="241"/>
    </row>
    <row r="12" s="197" customFormat="1" ht="32" customHeight="1" spans="1:12">
      <c r="A12" s="218" t="s">
        <v>20</v>
      </c>
      <c r="B12" s="224">
        <v>3966</v>
      </c>
      <c r="C12" s="224">
        <v>3966</v>
      </c>
      <c r="D12" s="224">
        <v>3966</v>
      </c>
      <c r="E12" s="224">
        <v>3966</v>
      </c>
      <c r="F12" s="220">
        <f t="shared" si="2"/>
        <v>0</v>
      </c>
      <c r="G12" s="223">
        <f t="shared" si="0"/>
        <v>0</v>
      </c>
      <c r="H12" s="221">
        <f t="shared" si="4"/>
        <v>0</v>
      </c>
      <c r="I12" s="226">
        <v>0</v>
      </c>
      <c r="J12" s="226">
        <f t="shared" si="3"/>
        <v>0</v>
      </c>
      <c r="K12" s="238">
        <f t="shared" si="1"/>
        <v>0</v>
      </c>
      <c r="L12" s="241"/>
    </row>
    <row r="13" s="197" customFormat="1" ht="32" customHeight="1" spans="1:12">
      <c r="A13" s="222" t="s">
        <v>21</v>
      </c>
      <c r="B13" s="224">
        <v>87768</v>
      </c>
      <c r="C13" s="224">
        <v>87768</v>
      </c>
      <c r="D13" s="224">
        <v>87768</v>
      </c>
      <c r="E13" s="224">
        <v>87768</v>
      </c>
      <c r="F13" s="220">
        <f t="shared" si="2"/>
        <v>0</v>
      </c>
      <c r="G13" s="223">
        <f t="shared" si="0"/>
        <v>0</v>
      </c>
      <c r="H13" s="221">
        <f t="shared" si="4"/>
        <v>0</v>
      </c>
      <c r="I13" s="226">
        <v>0</v>
      </c>
      <c r="J13" s="226">
        <f t="shared" si="3"/>
        <v>0</v>
      </c>
      <c r="K13" s="238">
        <f t="shared" si="1"/>
        <v>0</v>
      </c>
      <c r="L13" s="241"/>
    </row>
    <row r="14" s="197" customFormat="1" ht="32" customHeight="1" spans="1:12">
      <c r="A14" s="218" t="s">
        <v>22</v>
      </c>
      <c r="B14" s="220">
        <f>SUM(B15:B21)</f>
        <v>329871</v>
      </c>
      <c r="C14" s="220">
        <f>SUM(C15:C21)</f>
        <v>199017</v>
      </c>
      <c r="D14" s="220">
        <f>SUM(D15:D21)</f>
        <v>329871</v>
      </c>
      <c r="E14" s="220">
        <f>SUM(E15:E21)</f>
        <v>329871</v>
      </c>
      <c r="F14" s="220">
        <f t="shared" si="2"/>
        <v>0</v>
      </c>
      <c r="G14" s="223">
        <f t="shared" si="0"/>
        <v>0</v>
      </c>
      <c r="H14" s="221">
        <f t="shared" si="4"/>
        <v>130854</v>
      </c>
      <c r="I14" s="238">
        <f>H14/C14*100</f>
        <v>65.7501620464583</v>
      </c>
      <c r="J14" s="226">
        <f t="shared" si="3"/>
        <v>0</v>
      </c>
      <c r="K14" s="238">
        <f t="shared" si="1"/>
        <v>0</v>
      </c>
      <c r="L14" s="241"/>
    </row>
    <row r="15" s="197" customFormat="1" ht="32" customHeight="1" spans="1:12">
      <c r="A15" s="218" t="s">
        <v>23</v>
      </c>
      <c r="B15" s="219">
        <v>69177</v>
      </c>
      <c r="C15" s="219">
        <v>3905</v>
      </c>
      <c r="D15" s="219">
        <v>69177</v>
      </c>
      <c r="E15" s="219">
        <v>69177</v>
      </c>
      <c r="F15" s="220">
        <f t="shared" si="2"/>
        <v>0</v>
      </c>
      <c r="G15" s="223">
        <f t="shared" si="0"/>
        <v>0</v>
      </c>
      <c r="H15" s="221">
        <f t="shared" si="4"/>
        <v>65272</v>
      </c>
      <c r="I15" s="226">
        <v>0</v>
      </c>
      <c r="J15" s="226">
        <f t="shared" si="3"/>
        <v>0</v>
      </c>
      <c r="K15" s="238">
        <f t="shared" si="1"/>
        <v>0</v>
      </c>
      <c r="L15" s="241"/>
    </row>
    <row r="16" s="197" customFormat="1" ht="32" customHeight="1" spans="1:12">
      <c r="A16" s="218" t="s">
        <v>24</v>
      </c>
      <c r="B16" s="219">
        <v>28589</v>
      </c>
      <c r="C16" s="219">
        <f>30467+838+11029</f>
        <v>42334</v>
      </c>
      <c r="D16" s="219">
        <v>28589</v>
      </c>
      <c r="E16" s="219">
        <f>28589</f>
        <v>28589</v>
      </c>
      <c r="F16" s="220">
        <f t="shared" si="2"/>
        <v>0</v>
      </c>
      <c r="G16" s="223">
        <f t="shared" si="0"/>
        <v>0</v>
      </c>
      <c r="H16" s="221">
        <f t="shared" si="4"/>
        <v>-13745</v>
      </c>
      <c r="I16" s="226">
        <v>0</v>
      </c>
      <c r="J16" s="226">
        <f t="shared" si="3"/>
        <v>0</v>
      </c>
      <c r="K16" s="238">
        <f t="shared" si="1"/>
        <v>0</v>
      </c>
      <c r="L16" s="241"/>
    </row>
    <row r="17" s="197" customFormat="1" ht="32" customHeight="1" spans="1:12">
      <c r="A17" s="218" t="s">
        <v>25</v>
      </c>
      <c r="B17" s="219">
        <v>13422</v>
      </c>
      <c r="C17" s="219">
        <f>12679</f>
        <v>12679</v>
      </c>
      <c r="D17" s="219">
        <v>13422</v>
      </c>
      <c r="E17" s="219">
        <v>13422</v>
      </c>
      <c r="F17" s="220">
        <f t="shared" si="2"/>
        <v>0</v>
      </c>
      <c r="G17" s="223">
        <f t="shared" si="0"/>
        <v>0</v>
      </c>
      <c r="H17" s="221">
        <f t="shared" si="4"/>
        <v>743</v>
      </c>
      <c r="I17" s="226">
        <v>0</v>
      </c>
      <c r="J17" s="226">
        <f t="shared" si="3"/>
        <v>0</v>
      </c>
      <c r="K17" s="238">
        <f t="shared" si="1"/>
        <v>0</v>
      </c>
      <c r="L17" s="242"/>
    </row>
    <row r="18" s="197" customFormat="1" ht="32" customHeight="1" spans="1:12">
      <c r="A18" s="218" t="s">
        <v>26</v>
      </c>
      <c r="B18" s="219">
        <v>2175</v>
      </c>
      <c r="C18" s="219">
        <v>2175</v>
      </c>
      <c r="D18" s="219">
        <v>2175</v>
      </c>
      <c r="E18" s="219">
        <v>2175</v>
      </c>
      <c r="F18" s="220">
        <f t="shared" si="2"/>
        <v>0</v>
      </c>
      <c r="G18" s="223">
        <f t="shared" si="0"/>
        <v>0</v>
      </c>
      <c r="H18" s="221">
        <f t="shared" si="4"/>
        <v>0</v>
      </c>
      <c r="I18" s="226">
        <v>0</v>
      </c>
      <c r="J18" s="226">
        <f t="shared" si="3"/>
        <v>0</v>
      </c>
      <c r="K18" s="238">
        <f t="shared" si="1"/>
        <v>0</v>
      </c>
      <c r="L18" s="242"/>
    </row>
    <row r="19" s="197" customFormat="1" ht="32" customHeight="1" spans="1:12">
      <c r="A19" s="218" t="s">
        <v>27</v>
      </c>
      <c r="B19" s="219">
        <v>52595</v>
      </c>
      <c r="C19" s="219">
        <f>B19-26294</f>
        <v>26301</v>
      </c>
      <c r="D19" s="219">
        <v>52595</v>
      </c>
      <c r="E19" s="219">
        <v>52595</v>
      </c>
      <c r="F19" s="220">
        <f t="shared" si="2"/>
        <v>0</v>
      </c>
      <c r="G19" s="223">
        <f t="shared" si="0"/>
        <v>0</v>
      </c>
      <c r="H19" s="221">
        <f t="shared" si="4"/>
        <v>26294</v>
      </c>
      <c r="I19" s="226">
        <v>0</v>
      </c>
      <c r="J19" s="226">
        <f t="shared" si="3"/>
        <v>0</v>
      </c>
      <c r="K19" s="238">
        <f t="shared" si="1"/>
        <v>0</v>
      </c>
      <c r="L19" s="242"/>
    </row>
    <row r="20" s="197" customFormat="1" ht="32" customHeight="1" spans="1:12">
      <c r="A20" s="222" t="s">
        <v>28</v>
      </c>
      <c r="B20" s="219">
        <v>123194</v>
      </c>
      <c r="C20" s="219">
        <f>88904</f>
        <v>88904</v>
      </c>
      <c r="D20" s="219">
        <v>123194</v>
      </c>
      <c r="E20" s="219">
        <v>123194</v>
      </c>
      <c r="F20" s="220">
        <f t="shared" si="2"/>
        <v>0</v>
      </c>
      <c r="G20" s="223">
        <f t="shared" si="0"/>
        <v>0</v>
      </c>
      <c r="H20" s="221">
        <f t="shared" si="4"/>
        <v>34290</v>
      </c>
      <c r="I20" s="226">
        <v>0</v>
      </c>
      <c r="J20" s="226">
        <f t="shared" si="3"/>
        <v>0</v>
      </c>
      <c r="K20" s="238">
        <f t="shared" si="1"/>
        <v>0</v>
      </c>
      <c r="L20" s="242"/>
    </row>
    <row r="21" s="197" customFormat="1" ht="32" customHeight="1" spans="1:12">
      <c r="A21" s="222" t="s">
        <v>29</v>
      </c>
      <c r="B21" s="219">
        <v>40719</v>
      </c>
      <c r="C21" s="219">
        <f>40719-18000</f>
        <v>22719</v>
      </c>
      <c r="D21" s="219">
        <v>40719</v>
      </c>
      <c r="E21" s="219">
        <v>40719</v>
      </c>
      <c r="F21" s="220">
        <f t="shared" si="2"/>
        <v>0</v>
      </c>
      <c r="G21" s="223">
        <f t="shared" si="0"/>
        <v>0</v>
      </c>
      <c r="H21" s="221">
        <f t="shared" si="4"/>
        <v>18000</v>
      </c>
      <c r="I21" s="226">
        <v>0</v>
      </c>
      <c r="J21" s="226">
        <f t="shared" si="3"/>
        <v>0</v>
      </c>
      <c r="K21" s="238">
        <f t="shared" ref="K21:K26" si="5">J21/D21*100</f>
        <v>0</v>
      </c>
      <c r="L21" s="242"/>
    </row>
    <row r="22" s="197" customFormat="1" ht="32" customHeight="1" spans="1:12">
      <c r="A22" s="218" t="s">
        <v>30</v>
      </c>
      <c r="B22" s="219">
        <v>105909</v>
      </c>
      <c r="C22" s="219">
        <f>100030-151+1687</f>
        <v>101566</v>
      </c>
      <c r="D22" s="219">
        <v>105909</v>
      </c>
      <c r="E22" s="219">
        <v>105909</v>
      </c>
      <c r="F22" s="220">
        <f t="shared" si="2"/>
        <v>0</v>
      </c>
      <c r="G22" s="223">
        <f t="shared" si="0"/>
        <v>0</v>
      </c>
      <c r="H22" s="221">
        <f t="shared" si="4"/>
        <v>4343</v>
      </c>
      <c r="I22" s="238">
        <f>H22/C22*100</f>
        <v>4.27603725656224</v>
      </c>
      <c r="J22" s="226">
        <f t="shared" si="3"/>
        <v>0</v>
      </c>
      <c r="K22" s="238">
        <f t="shared" si="5"/>
        <v>0</v>
      </c>
      <c r="L22" s="241"/>
    </row>
    <row r="23" s="197" customFormat="1" ht="32" customHeight="1" spans="1:12">
      <c r="A23" s="218" t="s">
        <v>31</v>
      </c>
      <c r="B23" s="219">
        <v>44403</v>
      </c>
      <c r="C23" s="219"/>
      <c r="D23" s="219">
        <v>32756</v>
      </c>
      <c r="E23" s="219">
        <v>32756</v>
      </c>
      <c r="F23" s="220">
        <f t="shared" si="2"/>
        <v>-11647</v>
      </c>
      <c r="G23" s="223">
        <f t="shared" si="0"/>
        <v>-26.2302096705178</v>
      </c>
      <c r="H23" s="221">
        <f t="shared" si="4"/>
        <v>32756</v>
      </c>
      <c r="I23" s="226">
        <v>0</v>
      </c>
      <c r="J23" s="226">
        <f t="shared" si="3"/>
        <v>0</v>
      </c>
      <c r="K23" s="238">
        <f t="shared" si="5"/>
        <v>0</v>
      </c>
      <c r="L23" s="241"/>
    </row>
    <row r="24" s="197" customFormat="1" ht="32" customHeight="1" spans="1:12">
      <c r="A24" s="218" t="s">
        <v>32</v>
      </c>
      <c r="B24" s="219">
        <v>371775</v>
      </c>
      <c r="C24" s="219">
        <f>7926+666126</f>
        <v>674052</v>
      </c>
      <c r="D24" s="219">
        <f>D25</f>
        <v>114011</v>
      </c>
      <c r="E24" s="219">
        <f>E25+E26</f>
        <v>46556.82</v>
      </c>
      <c r="F24" s="220">
        <f t="shared" si="2"/>
        <v>-325218.18</v>
      </c>
      <c r="G24" s="223">
        <f t="shared" si="0"/>
        <v>-87.4771515029252</v>
      </c>
      <c r="H24" s="221">
        <f t="shared" si="4"/>
        <v>-627495.18</v>
      </c>
      <c r="I24" s="238">
        <f>H24/C24*100</f>
        <v>-93.0929928254793</v>
      </c>
      <c r="J24" s="226">
        <f t="shared" si="3"/>
        <v>-67454.18</v>
      </c>
      <c r="K24" s="238">
        <f t="shared" si="5"/>
        <v>-59.1646244660603</v>
      </c>
      <c r="L24" s="243"/>
    </row>
    <row r="25" s="199" customFormat="1" ht="32" customHeight="1" spans="1:12">
      <c r="A25" s="218" t="s">
        <v>33</v>
      </c>
      <c r="B25" s="219">
        <v>371775</v>
      </c>
      <c r="C25" s="219">
        <f>7926+666126</f>
        <v>674052</v>
      </c>
      <c r="D25" s="219">
        <v>114011</v>
      </c>
      <c r="E25" s="219">
        <f>E47+E56+21876</f>
        <v>46556.82</v>
      </c>
      <c r="F25" s="220">
        <f t="shared" si="2"/>
        <v>-325218.18</v>
      </c>
      <c r="G25" s="223">
        <f t="shared" si="0"/>
        <v>-87.4771515029252</v>
      </c>
      <c r="H25" s="221">
        <f t="shared" si="4"/>
        <v>-627495.18</v>
      </c>
      <c r="I25" s="238">
        <f>H25/C25*100</f>
        <v>-93.0929928254793</v>
      </c>
      <c r="J25" s="226">
        <f t="shared" si="3"/>
        <v>-67454.18</v>
      </c>
      <c r="K25" s="238">
        <f t="shared" si="5"/>
        <v>-59.1646244660603</v>
      </c>
      <c r="L25" s="241"/>
    </row>
    <row r="26" s="199" customFormat="1" ht="32" customHeight="1" spans="1:12">
      <c r="A26" s="218" t="s">
        <v>34</v>
      </c>
      <c r="B26" s="219"/>
      <c r="C26" s="219"/>
      <c r="D26" s="219"/>
      <c r="E26" s="219"/>
      <c r="F26" s="220"/>
      <c r="G26" s="223"/>
      <c r="H26" s="221"/>
      <c r="I26" s="238"/>
      <c r="J26" s="226">
        <f t="shared" si="3"/>
        <v>0</v>
      </c>
      <c r="K26" s="226">
        <v>0</v>
      </c>
      <c r="L26" s="244"/>
    </row>
    <row r="27" s="197" customFormat="1" ht="32" customHeight="1" spans="1:12">
      <c r="A27" s="222" t="s">
        <v>35</v>
      </c>
      <c r="B27" s="219">
        <f>B28+B32</f>
        <v>284550</v>
      </c>
      <c r="C27" s="219">
        <f>C28+C32</f>
        <v>439616</v>
      </c>
      <c r="D27" s="219">
        <f>D28+D32</f>
        <v>284550</v>
      </c>
      <c r="E27" s="219">
        <f>E28+E32</f>
        <v>305513.82</v>
      </c>
      <c r="F27" s="220">
        <f t="shared" ref="F27:F63" si="6">E27-B27</f>
        <v>20963.82</v>
      </c>
      <c r="G27" s="223">
        <f t="shared" ref="G27:G38" si="7">F27/B27*100</f>
        <v>7.3673589878756</v>
      </c>
      <c r="H27" s="221">
        <f t="shared" ref="H27:H39" si="8">E27-C27</f>
        <v>-134102.18</v>
      </c>
      <c r="I27" s="238">
        <f>H27/C27*100</f>
        <v>-30.5043901950793</v>
      </c>
      <c r="J27" s="226">
        <f t="shared" si="3"/>
        <v>20963.82</v>
      </c>
      <c r="K27" s="238">
        <f t="shared" ref="K27:K33" si="9">J27/D27*100</f>
        <v>7.3673589878756</v>
      </c>
      <c r="L27" s="241"/>
    </row>
    <row r="28" s="197" customFormat="1" ht="32" customHeight="1" spans="1:12">
      <c r="A28" s="218" t="s">
        <v>36</v>
      </c>
      <c r="B28" s="219">
        <f>B29+B30+B31</f>
        <v>24053</v>
      </c>
      <c r="C28" s="219">
        <f>C29+C30+C31</f>
        <v>24053</v>
      </c>
      <c r="D28" s="219">
        <f>D29+D30+D31</f>
        <v>24053</v>
      </c>
      <c r="E28" s="219">
        <f>E29+E30+E31</f>
        <v>24053</v>
      </c>
      <c r="F28" s="220">
        <f t="shared" si="6"/>
        <v>0</v>
      </c>
      <c r="G28" s="223">
        <f t="shared" si="7"/>
        <v>0</v>
      </c>
      <c r="H28" s="221">
        <f t="shared" si="8"/>
        <v>0</v>
      </c>
      <c r="I28" s="226">
        <v>0</v>
      </c>
      <c r="J28" s="226">
        <f t="shared" si="3"/>
        <v>0</v>
      </c>
      <c r="K28" s="238">
        <f t="shared" si="9"/>
        <v>0</v>
      </c>
      <c r="L28" s="241"/>
    </row>
    <row r="29" s="197" customFormat="1" ht="32" customHeight="1" spans="1:12">
      <c r="A29" s="218" t="s">
        <v>37</v>
      </c>
      <c r="B29" s="219">
        <v>6435</v>
      </c>
      <c r="C29" s="219">
        <v>6435</v>
      </c>
      <c r="D29" s="219">
        <v>6435</v>
      </c>
      <c r="E29" s="219">
        <v>6435</v>
      </c>
      <c r="F29" s="220">
        <f t="shared" si="6"/>
        <v>0</v>
      </c>
      <c r="G29" s="223">
        <f t="shared" si="7"/>
        <v>0</v>
      </c>
      <c r="H29" s="221">
        <f t="shared" si="8"/>
        <v>0</v>
      </c>
      <c r="I29" s="226">
        <v>0</v>
      </c>
      <c r="J29" s="226">
        <f t="shared" si="3"/>
        <v>0</v>
      </c>
      <c r="K29" s="238">
        <f t="shared" si="9"/>
        <v>0</v>
      </c>
      <c r="L29" s="241"/>
    </row>
    <row r="30" s="197" customFormat="1" ht="32" customHeight="1" spans="1:12">
      <c r="A30" s="218" t="s">
        <v>38</v>
      </c>
      <c r="B30" s="219">
        <v>17610</v>
      </c>
      <c r="C30" s="219">
        <v>17610</v>
      </c>
      <c r="D30" s="219">
        <v>17610</v>
      </c>
      <c r="E30" s="219">
        <v>17610</v>
      </c>
      <c r="F30" s="220">
        <f t="shared" si="6"/>
        <v>0</v>
      </c>
      <c r="G30" s="223">
        <f t="shared" si="7"/>
        <v>0</v>
      </c>
      <c r="H30" s="221">
        <f t="shared" si="8"/>
        <v>0</v>
      </c>
      <c r="I30" s="226">
        <v>0</v>
      </c>
      <c r="J30" s="226">
        <f t="shared" si="3"/>
        <v>0</v>
      </c>
      <c r="K30" s="238">
        <f t="shared" si="9"/>
        <v>0</v>
      </c>
      <c r="L30" s="241"/>
    </row>
    <row r="31" s="197" customFormat="1" ht="32" customHeight="1" spans="1:12">
      <c r="A31" s="222" t="s">
        <v>39</v>
      </c>
      <c r="B31" s="219">
        <v>8</v>
      </c>
      <c r="C31" s="219">
        <v>8</v>
      </c>
      <c r="D31" s="219">
        <v>8</v>
      </c>
      <c r="E31" s="219">
        <v>8</v>
      </c>
      <c r="F31" s="220">
        <f t="shared" si="6"/>
        <v>0</v>
      </c>
      <c r="G31" s="223">
        <f t="shared" si="7"/>
        <v>0</v>
      </c>
      <c r="H31" s="221">
        <f t="shared" si="8"/>
        <v>0</v>
      </c>
      <c r="I31" s="226">
        <v>0</v>
      </c>
      <c r="J31" s="226">
        <f t="shared" si="3"/>
        <v>0</v>
      </c>
      <c r="K31" s="238">
        <f t="shared" si="9"/>
        <v>0</v>
      </c>
      <c r="L31" s="241"/>
    </row>
    <row r="32" s="197" customFormat="1" ht="32" customHeight="1" spans="1:12">
      <c r="A32" s="222" t="s">
        <v>40</v>
      </c>
      <c r="B32" s="219">
        <v>260497</v>
      </c>
      <c r="C32" s="219">
        <f>376616+38947</f>
        <v>415563</v>
      </c>
      <c r="D32" s="219">
        <v>260497</v>
      </c>
      <c r="E32" s="219">
        <f>260497+22769+3845.82-360+409-5200-500</f>
        <v>281460.82</v>
      </c>
      <c r="F32" s="220">
        <f t="shared" si="6"/>
        <v>20963.82</v>
      </c>
      <c r="G32" s="223">
        <f t="shared" si="7"/>
        <v>8.04762434884087</v>
      </c>
      <c r="H32" s="221">
        <f t="shared" si="8"/>
        <v>-134102.18</v>
      </c>
      <c r="I32" s="238">
        <f>H32/C32*100</f>
        <v>-32.2699999759363</v>
      </c>
      <c r="J32" s="226">
        <f t="shared" si="3"/>
        <v>20963.82</v>
      </c>
      <c r="K32" s="238">
        <f t="shared" si="9"/>
        <v>8.04762434884087</v>
      </c>
      <c r="L32" s="242"/>
    </row>
    <row r="33" s="197" customFormat="1" ht="32" customHeight="1" spans="1:12">
      <c r="A33" s="218" t="s">
        <v>41</v>
      </c>
      <c r="B33" s="219">
        <v>44407</v>
      </c>
      <c r="C33" s="219">
        <f>32756-8277-18000-541+11309-10+914</f>
        <v>18151</v>
      </c>
      <c r="D33" s="219">
        <v>32756</v>
      </c>
      <c r="E33" s="219">
        <v>32756</v>
      </c>
      <c r="F33" s="220">
        <f t="shared" si="6"/>
        <v>-11651</v>
      </c>
      <c r="G33" s="223">
        <f t="shared" si="7"/>
        <v>-26.2368545499583</v>
      </c>
      <c r="H33" s="221">
        <f t="shared" si="8"/>
        <v>14605</v>
      </c>
      <c r="I33" s="238">
        <f>H33/C33*100</f>
        <v>80.4638862872569</v>
      </c>
      <c r="J33" s="226">
        <f t="shared" si="3"/>
        <v>0</v>
      </c>
      <c r="K33" s="238">
        <f t="shared" si="9"/>
        <v>0</v>
      </c>
      <c r="L33" s="241"/>
    </row>
    <row r="34" s="197" customFormat="1" ht="32" customHeight="1" spans="1:12">
      <c r="A34" s="218" t="s">
        <v>42</v>
      </c>
      <c r="B34" s="219"/>
      <c r="C34" s="219"/>
      <c r="D34" s="219"/>
      <c r="E34" s="219"/>
      <c r="F34" s="220"/>
      <c r="G34" s="223"/>
      <c r="H34" s="221"/>
      <c r="I34" s="238"/>
      <c r="J34" s="226"/>
      <c r="K34" s="238"/>
      <c r="L34" s="245"/>
    </row>
    <row r="35" s="197" customFormat="1" ht="32" customHeight="1" spans="1:12">
      <c r="A35" s="218" t="s">
        <v>43</v>
      </c>
      <c r="B35" s="219">
        <v>39013</v>
      </c>
      <c r="C35" s="225"/>
      <c r="D35" s="226">
        <v>0</v>
      </c>
      <c r="E35" s="226"/>
      <c r="F35" s="220">
        <f t="shared" si="6"/>
        <v>-39013</v>
      </c>
      <c r="G35" s="223">
        <f t="shared" si="7"/>
        <v>-100</v>
      </c>
      <c r="H35" s="221">
        <f t="shared" si="8"/>
        <v>0</v>
      </c>
      <c r="I35" s="226">
        <v>0</v>
      </c>
      <c r="J35" s="226">
        <f>E35-D35</f>
        <v>0</v>
      </c>
      <c r="K35" s="226">
        <v>0</v>
      </c>
      <c r="L35" s="241"/>
    </row>
    <row r="36" s="197" customFormat="1" ht="32" customHeight="1" spans="1:12">
      <c r="A36" s="218" t="s">
        <v>44</v>
      </c>
      <c r="B36" s="219">
        <v>21666</v>
      </c>
      <c r="C36" s="219">
        <v>39012</v>
      </c>
      <c r="D36" s="219">
        <v>39012</v>
      </c>
      <c r="E36" s="219">
        <v>39012</v>
      </c>
      <c r="F36" s="220">
        <f t="shared" si="6"/>
        <v>17346</v>
      </c>
      <c r="G36" s="223">
        <f t="shared" si="7"/>
        <v>80.060924951537</v>
      </c>
      <c r="H36" s="221">
        <f t="shared" si="8"/>
        <v>0</v>
      </c>
      <c r="I36" s="226">
        <v>0</v>
      </c>
      <c r="J36" s="226">
        <f>E36-D36</f>
        <v>0</v>
      </c>
      <c r="K36" s="238">
        <f>J36/D36*100</f>
        <v>0</v>
      </c>
      <c r="L36" s="241"/>
    </row>
    <row r="37" s="197" customFormat="1" ht="32" customHeight="1" spans="1:12">
      <c r="A37" s="218" t="s">
        <v>45</v>
      </c>
      <c r="B37" s="219">
        <v>73599</v>
      </c>
      <c r="C37" s="219">
        <v>4971</v>
      </c>
      <c r="D37" s="219">
        <v>93606</v>
      </c>
      <c r="E37" s="219">
        <v>93606</v>
      </c>
      <c r="F37" s="220">
        <f t="shared" si="6"/>
        <v>20007</v>
      </c>
      <c r="G37" s="223">
        <f t="shared" si="7"/>
        <v>27.1837932580606</v>
      </c>
      <c r="H37" s="221">
        <f t="shared" si="8"/>
        <v>88635</v>
      </c>
      <c r="I37" s="238">
        <f>H37/C37*100</f>
        <v>1783.04164152082</v>
      </c>
      <c r="J37" s="226">
        <f>E37-D37</f>
        <v>0</v>
      </c>
      <c r="K37" s="238">
        <f>J37/D37*100</f>
        <v>0</v>
      </c>
      <c r="L37" s="241"/>
    </row>
    <row r="38" s="197" customFormat="1" ht="32" customHeight="1" spans="1:12">
      <c r="A38" s="218" t="s">
        <v>46</v>
      </c>
      <c r="B38" s="219">
        <v>4009</v>
      </c>
      <c r="C38" s="219">
        <v>8150</v>
      </c>
      <c r="D38" s="219">
        <f>3950+4000</f>
        <v>7950</v>
      </c>
      <c r="E38" s="219">
        <f>3950+4000</f>
        <v>7950</v>
      </c>
      <c r="F38" s="220">
        <f t="shared" si="6"/>
        <v>3941</v>
      </c>
      <c r="G38" s="223">
        <f t="shared" si="7"/>
        <v>98.3038164130706</v>
      </c>
      <c r="H38" s="221">
        <f t="shared" si="8"/>
        <v>-200</v>
      </c>
      <c r="I38" s="238">
        <f>H38/C38*100</f>
        <v>-2.45398773006135</v>
      </c>
      <c r="J38" s="226">
        <f>E38-D38</f>
        <v>0</v>
      </c>
      <c r="K38" s="238">
        <f>J38/D38*100</f>
        <v>0</v>
      </c>
      <c r="L38" s="241"/>
    </row>
    <row r="39" s="197" customFormat="1" ht="32" customHeight="1" spans="1:12">
      <c r="A39" s="218"/>
      <c r="B39" s="227"/>
      <c r="C39" s="227"/>
      <c r="D39" s="227"/>
      <c r="E39" s="227"/>
      <c r="F39" s="220"/>
      <c r="G39" s="223"/>
      <c r="H39" s="221"/>
      <c r="I39" s="238"/>
      <c r="J39" s="226"/>
      <c r="K39" s="238"/>
      <c r="L39" s="241"/>
    </row>
    <row r="40" s="197" customFormat="1" ht="32" customHeight="1" spans="1:12">
      <c r="A40" s="228" t="s">
        <v>47</v>
      </c>
      <c r="B40" s="229">
        <f>B41+B42-B47+B48-B49+B46-B50</f>
        <v>1134406</v>
      </c>
      <c r="C40" s="229">
        <f>C41+C42-C47+C48-C49-C50</f>
        <v>1146831</v>
      </c>
      <c r="D40" s="229">
        <f>D41+D42-D47+D48-D49-D50+D46-D51</f>
        <v>931258</v>
      </c>
      <c r="E40" s="229">
        <f>E41+E42-E47+E48-E49-E50+E46-E51</f>
        <v>1079846.63546085</v>
      </c>
      <c r="F40" s="215">
        <f t="shared" si="6"/>
        <v>-54559.3645391499</v>
      </c>
      <c r="G40" s="216">
        <f>F40/B40*100</f>
        <v>-4.80950951768149</v>
      </c>
      <c r="H40" s="217">
        <f>E40-C40</f>
        <v>-66984.364539145</v>
      </c>
      <c r="I40" s="235">
        <f>H40/C40*100</f>
        <v>-5.84082262679898</v>
      </c>
      <c r="J40" s="236">
        <f>E40-D40</f>
        <v>148588.635460855</v>
      </c>
      <c r="K40" s="235">
        <f>J40/D40*100</f>
        <v>15.955689557658</v>
      </c>
      <c r="L40" s="246"/>
    </row>
    <row r="41" s="197" customFormat="1" ht="32" customHeight="1" spans="1:12">
      <c r="A41" s="218" t="s">
        <v>48</v>
      </c>
      <c r="B41" s="219">
        <v>901695</v>
      </c>
      <c r="C41" s="219">
        <f>2017538-118579</f>
        <v>1898959</v>
      </c>
      <c r="D41" s="219">
        <v>665815</v>
      </c>
      <c r="E41" s="219">
        <f>444800+7113.635460855-23688+41887-13160+500+1000-3816+12762-5000-746</f>
        <v>461652.635460855</v>
      </c>
      <c r="F41" s="220">
        <f t="shared" si="6"/>
        <v>-440042.364539145</v>
      </c>
      <c r="G41" s="223">
        <f>F41/B41*100</f>
        <v>-48.8016862175287</v>
      </c>
      <c r="H41" s="221">
        <f>E41-C41</f>
        <v>-1437306.36453915</v>
      </c>
      <c r="I41" s="238">
        <f>H41/C41*100</f>
        <v>-75.6891730963725</v>
      </c>
      <c r="J41" s="226">
        <f>E41-D41</f>
        <v>-204162.364539145</v>
      </c>
      <c r="K41" s="238">
        <f>J41/D41*100</f>
        <v>-30.6635273370448</v>
      </c>
      <c r="L41" s="247"/>
    </row>
    <row r="42" s="197" customFormat="1" ht="32" customHeight="1" spans="1:12">
      <c r="A42" s="218" t="s">
        <v>49</v>
      </c>
      <c r="B42" s="219">
        <v>48889</v>
      </c>
      <c r="C42" s="219">
        <v>37361</v>
      </c>
      <c r="D42" s="219">
        <v>78889</v>
      </c>
      <c r="E42" s="219">
        <f>78889+4505</f>
        <v>83394</v>
      </c>
      <c r="F42" s="220">
        <f t="shared" si="6"/>
        <v>34505</v>
      </c>
      <c r="G42" s="223">
        <f>F42/B42*100</f>
        <v>70.5782486857984</v>
      </c>
      <c r="H42" s="221">
        <f>E42-C42</f>
        <v>46033</v>
      </c>
      <c r="I42" s="238">
        <f>H42/C42*100</f>
        <v>123.211370145339</v>
      </c>
      <c r="J42" s="226">
        <f>E42-D42</f>
        <v>4505</v>
      </c>
      <c r="K42" s="238">
        <f>J42/D42*100</f>
        <v>5.710555337246</v>
      </c>
      <c r="L42" s="247"/>
    </row>
    <row r="43" s="197" customFormat="1" ht="32" customHeight="1" spans="1:12">
      <c r="A43" s="222" t="s">
        <v>50</v>
      </c>
      <c r="B43" s="219">
        <v>48889</v>
      </c>
      <c r="C43" s="219">
        <v>37361</v>
      </c>
      <c r="D43" s="219">
        <v>78889</v>
      </c>
      <c r="E43" s="219">
        <f>78889+4505</f>
        <v>83394</v>
      </c>
      <c r="F43" s="220">
        <f t="shared" si="6"/>
        <v>34505</v>
      </c>
      <c r="G43" s="223"/>
      <c r="H43" s="221">
        <f>E43-C43</f>
        <v>46033</v>
      </c>
      <c r="I43" s="238"/>
      <c r="J43" s="226">
        <f>E43-D43</f>
        <v>4505</v>
      </c>
      <c r="K43" s="238">
        <f>J43/D43*100</f>
        <v>5.710555337246</v>
      </c>
      <c r="L43" s="247"/>
    </row>
    <row r="44" s="199" customFormat="1" ht="32" customHeight="1" spans="1:15">
      <c r="A44" s="230" t="s">
        <v>51</v>
      </c>
      <c r="B44" s="219"/>
      <c r="C44" s="219"/>
      <c r="D44" s="219"/>
      <c r="E44" s="219">
        <v>4505</v>
      </c>
      <c r="F44" s="220">
        <f t="shared" si="6"/>
        <v>4505</v>
      </c>
      <c r="G44" s="226">
        <v>0</v>
      </c>
      <c r="H44" s="221">
        <f>E44-C44</f>
        <v>4505</v>
      </c>
      <c r="I44" s="226">
        <v>0</v>
      </c>
      <c r="J44" s="226">
        <f>E44-D44</f>
        <v>4505</v>
      </c>
      <c r="K44" s="226">
        <v>0</v>
      </c>
      <c r="L44" s="247"/>
      <c r="O44" s="248"/>
    </row>
    <row r="45" s="197" customFormat="1" ht="32" customHeight="1" spans="1:12">
      <c r="A45" s="218" t="s">
        <v>52</v>
      </c>
      <c r="B45" s="219"/>
      <c r="C45" s="219"/>
      <c r="D45" s="219"/>
      <c r="E45" s="219"/>
      <c r="F45" s="220"/>
      <c r="G45" s="223"/>
      <c r="H45" s="221"/>
      <c r="I45" s="238"/>
      <c r="J45" s="226"/>
      <c r="K45" s="238"/>
      <c r="L45" s="249"/>
    </row>
    <row r="46" s="197" customFormat="1" ht="32" customHeight="1" spans="1:12">
      <c r="A46" s="218" t="s">
        <v>53</v>
      </c>
      <c r="B46" s="219">
        <v>784768</v>
      </c>
      <c r="C46" s="219"/>
      <c r="D46" s="219">
        <v>601675</v>
      </c>
      <c r="E46" s="219">
        <v>866475</v>
      </c>
      <c r="F46" s="220">
        <f t="shared" ref="F46:F51" si="10">E46-B46</f>
        <v>81707</v>
      </c>
      <c r="G46" s="223">
        <f>F46/B46*100</f>
        <v>10.411612094275</v>
      </c>
      <c r="H46" s="221">
        <f t="shared" ref="H45:H63" si="11">E46-C46</f>
        <v>866475</v>
      </c>
      <c r="I46" s="226">
        <v>0</v>
      </c>
      <c r="J46" s="226">
        <f t="shared" ref="J45:J63" si="12">E46-D46</f>
        <v>264800</v>
      </c>
      <c r="K46" s="238">
        <f t="shared" ref="K46:K51" si="13">J46/D46*100</f>
        <v>44.0104707691029</v>
      </c>
      <c r="L46" s="249"/>
    </row>
    <row r="47" s="197" customFormat="1" ht="32" customHeight="1" spans="1:12">
      <c r="A47" s="218" t="s">
        <v>54</v>
      </c>
      <c r="B47" s="219">
        <v>346226</v>
      </c>
      <c r="C47" s="219">
        <f>666126</f>
        <v>666126</v>
      </c>
      <c r="D47" s="219">
        <f>62601-2000+21408+437+1000</f>
        <v>83446</v>
      </c>
      <c r="E47" s="219">
        <v>0</v>
      </c>
      <c r="F47" s="220">
        <f t="shared" si="10"/>
        <v>-346226</v>
      </c>
      <c r="G47" s="223">
        <f>F47/B47*100</f>
        <v>-100</v>
      </c>
      <c r="H47" s="221">
        <f t="shared" si="11"/>
        <v>-666126</v>
      </c>
      <c r="I47" s="238">
        <f>H47/C47*100</f>
        <v>-100</v>
      </c>
      <c r="J47" s="226">
        <f t="shared" si="12"/>
        <v>-83446</v>
      </c>
      <c r="K47" s="238">
        <f t="shared" si="13"/>
        <v>-100</v>
      </c>
      <c r="L47" s="245"/>
    </row>
    <row r="48" s="197" customFormat="1" ht="32" customHeight="1" spans="1:12">
      <c r="A48" s="218" t="s">
        <v>55</v>
      </c>
      <c r="B48" s="219">
        <v>17419</v>
      </c>
      <c r="C48" s="219">
        <v>9990</v>
      </c>
      <c r="D48" s="219">
        <v>9852</v>
      </c>
      <c r="E48" s="219">
        <v>9852</v>
      </c>
      <c r="F48" s="220">
        <f t="shared" si="10"/>
        <v>-7567</v>
      </c>
      <c r="G48" s="223">
        <f>F48/B48*100</f>
        <v>-43.4410700958723</v>
      </c>
      <c r="H48" s="221">
        <f t="shared" si="11"/>
        <v>-138</v>
      </c>
      <c r="I48" s="238">
        <f>H48/C48*100</f>
        <v>-1.38138138138138</v>
      </c>
      <c r="J48" s="226">
        <f t="shared" si="12"/>
        <v>0</v>
      </c>
      <c r="K48" s="238">
        <f t="shared" si="13"/>
        <v>0</v>
      </c>
      <c r="L48" s="241"/>
    </row>
    <row r="49" s="197" customFormat="1" ht="32" customHeight="1" spans="1:12">
      <c r="A49" s="218" t="s">
        <v>56</v>
      </c>
      <c r="B49" s="219">
        <v>246</v>
      </c>
      <c r="C49" s="219">
        <f>1699+28000+41638+24506</f>
        <v>95843</v>
      </c>
      <c r="D49" s="219">
        <v>246</v>
      </c>
      <c r="E49" s="219">
        <v>246</v>
      </c>
      <c r="F49" s="220">
        <f t="shared" si="10"/>
        <v>0</v>
      </c>
      <c r="G49" s="223">
        <f>F49/B49*100</f>
        <v>0</v>
      </c>
      <c r="H49" s="221">
        <f t="shared" si="11"/>
        <v>-95597</v>
      </c>
      <c r="I49" s="238">
        <f>H49/C49*100</f>
        <v>-99.7433302379934</v>
      </c>
      <c r="J49" s="226">
        <f t="shared" si="12"/>
        <v>0</v>
      </c>
      <c r="K49" s="238">
        <f t="shared" si="13"/>
        <v>0</v>
      </c>
      <c r="L49" s="249"/>
    </row>
    <row r="50" s="197" customFormat="1" ht="32" customHeight="1" spans="1:12">
      <c r="A50" s="218" t="s">
        <v>57</v>
      </c>
      <c r="B50" s="219">
        <v>271893</v>
      </c>
      <c r="C50" s="219">
        <v>37510</v>
      </c>
      <c r="D50" s="219">
        <f>303875+37406</f>
        <v>341281</v>
      </c>
      <c r="E50" s="219">
        <f>303875+37406</f>
        <v>341281</v>
      </c>
      <c r="F50" s="220">
        <f t="shared" si="10"/>
        <v>69388</v>
      </c>
      <c r="G50" s="223">
        <f>F50/B50*100</f>
        <v>25.5203333664346</v>
      </c>
      <c r="H50" s="221">
        <f t="shared" si="11"/>
        <v>303771</v>
      </c>
      <c r="I50" s="238">
        <f>H50/C50*100</f>
        <v>809.840042655292</v>
      </c>
      <c r="J50" s="226">
        <f t="shared" si="12"/>
        <v>0</v>
      </c>
      <c r="K50" s="238">
        <f t="shared" si="13"/>
        <v>0</v>
      </c>
      <c r="L50" s="249"/>
    </row>
    <row r="51" s="197" customFormat="1" ht="32" hidden="1" customHeight="1" spans="1:12">
      <c r="A51" s="218"/>
      <c r="B51" s="219"/>
      <c r="C51" s="219"/>
      <c r="D51" s="219"/>
      <c r="E51" s="219"/>
      <c r="F51" s="220">
        <f t="shared" si="10"/>
        <v>0</v>
      </c>
      <c r="G51" s="223"/>
      <c r="H51" s="221">
        <f t="shared" si="11"/>
        <v>0</v>
      </c>
      <c r="I51" s="238"/>
      <c r="J51" s="226">
        <f t="shared" si="12"/>
        <v>0</v>
      </c>
      <c r="K51" s="238" t="e">
        <f t="shared" si="13"/>
        <v>#DIV/0!</v>
      </c>
      <c r="L51" s="249"/>
    </row>
    <row r="52" s="197" customFormat="1" ht="32" customHeight="1" spans="1:12">
      <c r="A52" s="218"/>
      <c r="B52" s="219"/>
      <c r="C52" s="219"/>
      <c r="D52" s="219"/>
      <c r="E52" s="219"/>
      <c r="F52" s="220"/>
      <c r="G52" s="223"/>
      <c r="H52" s="221"/>
      <c r="I52" s="238"/>
      <c r="J52" s="226"/>
      <c r="K52" s="238"/>
      <c r="L52" s="249"/>
    </row>
    <row r="53" s="197" customFormat="1" ht="32" customHeight="1" spans="1:12">
      <c r="A53" s="231" t="s">
        <v>58</v>
      </c>
      <c r="B53" s="215">
        <f>B54-B56+B57+B55</f>
        <v>213</v>
      </c>
      <c r="C53" s="215">
        <f>C54-C56+C57+C55</f>
        <v>7113</v>
      </c>
      <c r="D53" s="215">
        <f>D54-D56+D57+D55</f>
        <v>1259</v>
      </c>
      <c r="E53" s="215">
        <f>E54-E56+E57+E55</f>
        <v>119.18</v>
      </c>
      <c r="F53" s="220">
        <f>E53-B53</f>
        <v>-93.8199999999997</v>
      </c>
      <c r="G53" s="216">
        <f>F53/B53*100</f>
        <v>-44.0469483568074</v>
      </c>
      <c r="H53" s="221">
        <f t="shared" si="11"/>
        <v>-6993.82</v>
      </c>
      <c r="I53" s="238">
        <f>H53/C53*100</f>
        <v>-98.3244763109799</v>
      </c>
      <c r="J53" s="226">
        <f t="shared" si="12"/>
        <v>-1139.82</v>
      </c>
      <c r="K53" s="238">
        <f>J53/D53*100</f>
        <v>-90.5337569499603</v>
      </c>
      <c r="L53" s="246"/>
    </row>
    <row r="54" s="197" customFormat="1" ht="32" customHeight="1" spans="1:12">
      <c r="A54" s="232" t="s">
        <v>59</v>
      </c>
      <c r="B54" s="219">
        <v>14323</v>
      </c>
      <c r="C54" s="219">
        <v>15039</v>
      </c>
      <c r="D54" s="219">
        <v>23046</v>
      </c>
      <c r="E54" s="219">
        <v>24800</v>
      </c>
      <c r="F54" s="220">
        <f>E54-B54</f>
        <v>10477</v>
      </c>
      <c r="G54" s="223">
        <f>F54/B54*100</f>
        <v>73.1480835020596</v>
      </c>
      <c r="H54" s="221">
        <f t="shared" si="11"/>
        <v>9761</v>
      </c>
      <c r="I54" s="238">
        <f>H54/C54*100</f>
        <v>64.9045814216371</v>
      </c>
      <c r="J54" s="226">
        <f t="shared" si="12"/>
        <v>1754</v>
      </c>
      <c r="K54" s="238">
        <f>J54/D54*100</f>
        <v>7.6108652260696</v>
      </c>
      <c r="L54" s="249"/>
    </row>
    <row r="55" s="197" customFormat="1" ht="32" customHeight="1" spans="1:12">
      <c r="A55" s="232" t="s">
        <v>60</v>
      </c>
      <c r="B55" s="219">
        <v>54</v>
      </c>
      <c r="C55" s="219"/>
      <c r="D55" s="219"/>
      <c r="E55" s="219"/>
      <c r="F55" s="220">
        <f>E55-B55</f>
        <v>-54</v>
      </c>
      <c r="G55" s="223">
        <f>F55/B55*100</f>
        <v>-100</v>
      </c>
      <c r="H55" s="221">
        <f t="shared" si="11"/>
        <v>0</v>
      </c>
      <c r="I55" s="226">
        <v>0</v>
      </c>
      <c r="J55" s="226">
        <f t="shared" si="12"/>
        <v>0</v>
      </c>
      <c r="K55" s="238"/>
      <c r="L55" s="249"/>
    </row>
    <row r="56" s="197" customFormat="1" ht="32" customHeight="1" spans="1:12">
      <c r="A56" s="232" t="s">
        <v>61</v>
      </c>
      <c r="B56" s="219">
        <v>14165</v>
      </c>
      <c r="C56" s="219">
        <f>7012+914</f>
        <v>7926</v>
      </c>
      <c r="D56" s="219">
        <v>21787</v>
      </c>
      <c r="E56" s="219">
        <f>E54-119.18</f>
        <v>24680.82</v>
      </c>
      <c r="F56" s="220">
        <f>E56-B56</f>
        <v>10515.82</v>
      </c>
      <c r="G56" s="223">
        <f>F56/B56*100</f>
        <v>74.2380515354748</v>
      </c>
      <c r="H56" s="221">
        <f t="shared" si="11"/>
        <v>16754.82</v>
      </c>
      <c r="I56" s="238">
        <f>H56/C56*100</f>
        <v>211.39061317184</v>
      </c>
      <c r="J56" s="226">
        <f t="shared" si="12"/>
        <v>2893.82</v>
      </c>
      <c r="K56" s="238">
        <f>J56/D56*100</f>
        <v>13.2823243218433</v>
      </c>
      <c r="L56" s="249"/>
    </row>
    <row r="57" s="197" customFormat="1" ht="32" customHeight="1" spans="1:12">
      <c r="A57" s="232" t="s">
        <v>62</v>
      </c>
      <c r="B57" s="219">
        <v>1</v>
      </c>
      <c r="C57" s="219">
        <v>0</v>
      </c>
      <c r="D57" s="219"/>
      <c r="E57" s="219"/>
      <c r="F57" s="220">
        <f>E57-B57</f>
        <v>-1</v>
      </c>
      <c r="G57" s="223">
        <f>F57/B57*100</f>
        <v>-100</v>
      </c>
      <c r="H57" s="221">
        <f t="shared" si="11"/>
        <v>0</v>
      </c>
      <c r="I57" s="226">
        <v>0</v>
      </c>
      <c r="J57" s="226">
        <f t="shared" si="12"/>
        <v>0</v>
      </c>
      <c r="K57" s="238"/>
      <c r="L57" s="249"/>
    </row>
    <row r="58" s="197" customFormat="1" ht="32" customHeight="1" spans="1:12">
      <c r="A58" s="218"/>
      <c r="B58" s="219"/>
      <c r="C58" s="219"/>
      <c r="D58" s="219"/>
      <c r="E58" s="219"/>
      <c r="F58" s="220"/>
      <c r="G58" s="223"/>
      <c r="H58" s="221"/>
      <c r="I58" s="238"/>
      <c r="J58" s="226"/>
      <c r="K58" s="238"/>
      <c r="L58" s="249"/>
    </row>
    <row r="59" s="197" customFormat="1" ht="32" customHeight="1" spans="1:12">
      <c r="A59" s="228" t="s">
        <v>63</v>
      </c>
      <c r="B59" s="229">
        <f>SUM(B60:B61)</f>
        <v>11727</v>
      </c>
      <c r="C59" s="229">
        <v>10082</v>
      </c>
      <c r="D59" s="229">
        <v>9896</v>
      </c>
      <c r="E59" s="229">
        <f>E60+E61</f>
        <v>9588.529491</v>
      </c>
      <c r="F59" s="220">
        <f>E59-B59</f>
        <v>-2138.470509</v>
      </c>
      <c r="G59" s="216">
        <f>F59/B59*100</f>
        <v>-18.2354439242773</v>
      </c>
      <c r="H59" s="221">
        <f t="shared" si="11"/>
        <v>-493.470509000001</v>
      </c>
      <c r="I59" s="238">
        <f>H59/C59*100</f>
        <v>-4.8945696191232</v>
      </c>
      <c r="J59" s="226">
        <f t="shared" si="12"/>
        <v>-307.470509000001</v>
      </c>
      <c r="K59" s="238">
        <f>J59/D59*100</f>
        <v>-3.10701807801132</v>
      </c>
      <c r="L59" s="249"/>
    </row>
    <row r="60" s="197" customFormat="1" ht="32" customHeight="1" spans="1:12">
      <c r="A60" s="218" t="s">
        <v>64</v>
      </c>
      <c r="B60" s="219">
        <v>9035</v>
      </c>
      <c r="C60" s="219">
        <v>10082</v>
      </c>
      <c r="D60" s="219">
        <v>9896</v>
      </c>
      <c r="E60" s="219">
        <v>9588.529491</v>
      </c>
      <c r="F60" s="220">
        <f>E60-B60</f>
        <v>553.529490999999</v>
      </c>
      <c r="G60" s="223">
        <f>F60/B60*100</f>
        <v>6.12650239070281</v>
      </c>
      <c r="H60" s="221">
        <f t="shared" si="11"/>
        <v>-493.470509000001</v>
      </c>
      <c r="I60" s="238">
        <f>H60/C60*100</f>
        <v>-4.8945696191232</v>
      </c>
      <c r="J60" s="226">
        <f t="shared" si="12"/>
        <v>-307.470509000001</v>
      </c>
      <c r="K60" s="238">
        <f>J60/D60*100</f>
        <v>-3.10701807801132</v>
      </c>
      <c r="L60" s="241"/>
    </row>
    <row r="61" s="197" customFormat="1" ht="32" customHeight="1" spans="1:12">
      <c r="A61" s="218" t="s">
        <v>65</v>
      </c>
      <c r="B61" s="219">
        <v>2692</v>
      </c>
      <c r="C61" s="219"/>
      <c r="D61" s="219"/>
      <c r="E61" s="219"/>
      <c r="F61" s="220">
        <f>E61-B61</f>
        <v>-2692</v>
      </c>
      <c r="G61" s="223">
        <f>F61/B61*100</f>
        <v>-100</v>
      </c>
      <c r="H61" s="221">
        <f t="shared" si="11"/>
        <v>0</v>
      </c>
      <c r="I61" s="226">
        <v>0</v>
      </c>
      <c r="J61" s="226">
        <f t="shared" si="12"/>
        <v>0</v>
      </c>
      <c r="K61" s="238"/>
      <c r="L61" s="241"/>
    </row>
    <row r="62" s="197" customFormat="1" ht="32" customHeight="1" spans="1:12">
      <c r="A62" s="222"/>
      <c r="B62" s="219"/>
      <c r="C62" s="219"/>
      <c r="D62" s="219"/>
      <c r="E62" s="219"/>
      <c r="F62" s="220"/>
      <c r="G62" s="223"/>
      <c r="H62" s="221"/>
      <c r="I62" s="238"/>
      <c r="J62" s="226">
        <f t="shared" si="12"/>
        <v>0</v>
      </c>
      <c r="K62" s="238"/>
      <c r="L62" s="241"/>
    </row>
    <row r="63" s="197" customFormat="1" ht="32" customHeight="1" spans="1:12">
      <c r="A63" s="228" t="s">
        <v>66</v>
      </c>
      <c r="B63" s="215">
        <f>B6+B53+B40+B59</f>
        <v>3156400</v>
      </c>
      <c r="C63" s="215">
        <f>C6+C53+C40+C59</f>
        <v>3210738</v>
      </c>
      <c r="D63" s="215">
        <f>D6+D53+D40+D59</f>
        <v>2826333</v>
      </c>
      <c r="E63" s="215">
        <f>E6+E53+E40+E59</f>
        <v>2837694.34495185</v>
      </c>
      <c r="F63" s="220">
        <f>E63-B63</f>
        <v>-318705.65504815</v>
      </c>
      <c r="G63" s="216">
        <f>F63/B63*100</f>
        <v>-10.097125049048</v>
      </c>
      <c r="H63" s="221">
        <f t="shared" si="11"/>
        <v>-373043.65504815</v>
      </c>
      <c r="I63" s="238">
        <f>H63/C63*100</f>
        <v>-11.618626466817</v>
      </c>
      <c r="J63" s="226">
        <f t="shared" si="12"/>
        <v>11361.3449518499</v>
      </c>
      <c r="K63" s="238">
        <f>J63/D63*100</f>
        <v>0.4019818242171</v>
      </c>
      <c r="L63" s="250"/>
    </row>
  </sheetData>
  <mergeCells count="11">
    <mergeCell ref="A2:L2"/>
    <mergeCell ref="I3:L3"/>
    <mergeCell ref="F4:G4"/>
    <mergeCell ref="H4:I4"/>
    <mergeCell ref="J4:K4"/>
    <mergeCell ref="A4:A5"/>
    <mergeCell ref="B4:B5"/>
    <mergeCell ref="C4:C5"/>
    <mergeCell ref="D4:D5"/>
    <mergeCell ref="E4:E5"/>
    <mergeCell ref="L4:L5"/>
  </mergeCells>
  <printOptions horizontalCentered="1"/>
  <pageMargins left="0.161111111111111" right="0.161111111111111" top="0.279166666666667" bottom="0.239583333333333" header="0.511805555555556" footer="0.200694444444444"/>
  <pageSetup paperSize="9" scale="50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T41"/>
  <sheetViews>
    <sheetView zoomScaleSheetLayoutView="60" workbookViewId="0">
      <pane xSplit="2" ySplit="5" topLeftCell="C21" activePane="bottomRight" state="frozen"/>
      <selection/>
      <selection pane="topRight"/>
      <selection pane="bottomLeft"/>
      <selection pane="bottomRight" activeCell="M5" sqref="M5:M38"/>
    </sheetView>
  </sheetViews>
  <sheetFormatPr defaultColWidth="9" defaultRowHeight="12"/>
  <cols>
    <col min="1" max="1" width="27" style="155" customWidth="1"/>
    <col min="2" max="2" width="27" style="156" hidden="1" customWidth="1"/>
    <col min="3" max="3" width="15.775" style="157" customWidth="1"/>
    <col min="4" max="4" width="14" style="157" customWidth="1"/>
    <col min="5" max="6" width="12.875" style="157" customWidth="1"/>
    <col min="7" max="7" width="11.75" style="55" customWidth="1"/>
    <col min="8" max="8" width="13.1333333333333" style="55" customWidth="1"/>
    <col min="9" max="9" width="12.1333333333333" style="55" customWidth="1"/>
    <col min="10" max="12" width="11.8833333333333" style="55" customWidth="1"/>
    <col min="13" max="13" width="13.4416666666667" style="86" customWidth="1"/>
    <col min="14" max="14" width="8.5" style="86" customWidth="1"/>
    <col min="15" max="19" width="9" style="55" customWidth="1"/>
    <col min="20" max="20" width="12" style="55"/>
    <col min="21" max="16384" width="9" style="55"/>
  </cols>
  <sheetData>
    <row r="1" ht="27" customHeight="1" spans="1:2">
      <c r="A1" s="54" t="s">
        <v>67</v>
      </c>
      <c r="B1" s="158"/>
    </row>
    <row r="2" s="55" customFormat="1" ht="25.5" customHeight="1" spans="1:14">
      <c r="A2" s="87" t="s">
        <v>68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="55" customFormat="1" ht="18" customHeight="1" spans="1:14">
      <c r="A3" s="155"/>
      <c r="B3" s="155"/>
      <c r="C3" s="159"/>
      <c r="D3" s="159"/>
      <c r="E3" s="160"/>
      <c r="F3" s="160"/>
      <c r="H3" s="88"/>
      <c r="I3" s="88"/>
      <c r="J3" s="88"/>
      <c r="K3" s="88"/>
      <c r="L3" s="88"/>
      <c r="M3" s="105" t="s">
        <v>2</v>
      </c>
      <c r="N3" s="105"/>
    </row>
    <row r="4" s="153" customFormat="1" ht="47.25" customHeight="1" spans="1:14">
      <c r="A4" s="161" t="s">
        <v>69</v>
      </c>
      <c r="B4" s="161"/>
      <c r="C4" s="112" t="s">
        <v>4</v>
      </c>
      <c r="D4" s="91" t="s">
        <v>70</v>
      </c>
      <c r="E4" s="92" t="s">
        <v>6</v>
      </c>
      <c r="F4" s="92" t="s">
        <v>7</v>
      </c>
      <c r="G4" s="93" t="s">
        <v>71</v>
      </c>
      <c r="H4" s="94"/>
      <c r="I4" s="93" t="s">
        <v>72</v>
      </c>
      <c r="J4" s="94"/>
      <c r="K4" s="93" t="s">
        <v>10</v>
      </c>
      <c r="L4" s="94"/>
      <c r="M4" s="176" t="s">
        <v>73</v>
      </c>
      <c r="N4" s="177"/>
    </row>
    <row r="5" s="153" customFormat="1" ht="24" customHeight="1" spans="1:14">
      <c r="A5" s="162"/>
      <c r="B5" s="162"/>
      <c r="C5" s="113"/>
      <c r="D5" s="91"/>
      <c r="E5" s="95"/>
      <c r="F5" s="95"/>
      <c r="G5" s="91" t="s">
        <v>74</v>
      </c>
      <c r="H5" s="96" t="s">
        <v>75</v>
      </c>
      <c r="I5" s="91" t="s">
        <v>74</v>
      </c>
      <c r="J5" s="96" t="s">
        <v>75</v>
      </c>
      <c r="K5" s="91" t="s">
        <v>12</v>
      </c>
      <c r="L5" s="96" t="s">
        <v>13</v>
      </c>
      <c r="M5" s="176"/>
      <c r="N5" s="177"/>
    </row>
    <row r="6" s="55" customFormat="1" ht="23" customHeight="1" spans="1:16">
      <c r="A6" s="114" t="s">
        <v>76</v>
      </c>
      <c r="B6" s="163" t="s">
        <v>76</v>
      </c>
      <c r="C6" s="164">
        <f>SUM(C7:C10)</f>
        <v>631985</v>
      </c>
      <c r="D6" s="164">
        <f>SUM(D7:D10)</f>
        <v>663584.25</v>
      </c>
      <c r="E6" s="164">
        <v>663584</v>
      </c>
      <c r="F6" s="164">
        <f>SUM(F7:F10)</f>
        <v>657313.027724</v>
      </c>
      <c r="G6" s="115">
        <f t="shared" ref="G6:G38" si="0">F6-C6</f>
        <v>25328.027724</v>
      </c>
      <c r="H6" s="116">
        <f t="shared" ref="H6:H38" si="1">G6/C6*100</f>
        <v>4.00769444274786</v>
      </c>
      <c r="I6" s="115">
        <f t="shared" ref="I6:I38" si="2">F6-D6</f>
        <v>-6271.22227599996</v>
      </c>
      <c r="J6" s="178">
        <f t="shared" ref="J6:J38" si="3">I6/D6*100</f>
        <v>-0.945052911668708</v>
      </c>
      <c r="K6" s="115">
        <f t="shared" ref="K6:K38" si="4">F6-E6</f>
        <v>-6270.97227599996</v>
      </c>
      <c r="L6" s="178">
        <f t="shared" ref="L6:L38" si="5">K6/E6*100</f>
        <v>-0.945015593504358</v>
      </c>
      <c r="M6" s="179"/>
      <c r="N6" s="180"/>
      <c r="P6" s="181"/>
    </row>
    <row r="7" s="55" customFormat="1" ht="23" customHeight="1" spans="1:16">
      <c r="A7" s="114" t="s">
        <v>77</v>
      </c>
      <c r="B7" s="163" t="s">
        <v>77</v>
      </c>
      <c r="C7" s="165">
        <v>344148</v>
      </c>
      <c r="D7" s="165">
        <f>C7*1.05</f>
        <v>361355.4</v>
      </c>
      <c r="E7" s="165">
        <v>361355</v>
      </c>
      <c r="F7" s="165">
        <f>346257-700</f>
        <v>345557</v>
      </c>
      <c r="G7" s="99">
        <f t="shared" si="0"/>
        <v>1409</v>
      </c>
      <c r="H7" s="100">
        <f t="shared" si="1"/>
        <v>0.409416878784709</v>
      </c>
      <c r="I7" s="99">
        <f t="shared" si="2"/>
        <v>-15798.4</v>
      </c>
      <c r="J7" s="182">
        <f t="shared" si="3"/>
        <v>-4.37198392496695</v>
      </c>
      <c r="K7" s="99">
        <f t="shared" si="4"/>
        <v>-15798</v>
      </c>
      <c r="L7" s="182">
        <f t="shared" si="5"/>
        <v>-4.37187807004193</v>
      </c>
      <c r="M7" s="183"/>
      <c r="N7" s="184"/>
      <c r="P7" s="181"/>
    </row>
    <row r="8" s="55" customFormat="1" ht="23" hidden="1" customHeight="1" spans="1:16">
      <c r="A8" s="114" t="s">
        <v>78</v>
      </c>
      <c r="B8" s="163" t="s">
        <v>78</v>
      </c>
      <c r="C8" s="99"/>
      <c r="D8" s="99"/>
      <c r="E8" s="99"/>
      <c r="F8" s="99">
        <v>0</v>
      </c>
      <c r="G8" s="99"/>
      <c r="H8" s="100"/>
      <c r="I8" s="99"/>
      <c r="J8" s="182"/>
      <c r="K8" s="99"/>
      <c r="L8" s="182"/>
      <c r="M8" s="183"/>
      <c r="N8" s="184"/>
      <c r="P8" s="181"/>
    </row>
    <row r="9" s="55" customFormat="1" ht="23" customHeight="1" spans="1:16">
      <c r="A9" s="114" t="s">
        <v>79</v>
      </c>
      <c r="B9" s="163" t="s">
        <v>80</v>
      </c>
      <c r="C9" s="165">
        <v>184052</v>
      </c>
      <c r="D9" s="165">
        <f>C9*1.05</f>
        <v>193254.6</v>
      </c>
      <c r="E9" s="165">
        <v>193255</v>
      </c>
      <c r="F9" s="165">
        <v>181076.66462</v>
      </c>
      <c r="G9" s="99">
        <f t="shared" si="0"/>
        <v>-2975.33538</v>
      </c>
      <c r="H9" s="100">
        <f t="shared" si="1"/>
        <v>-1.61657324017126</v>
      </c>
      <c r="I9" s="99">
        <f t="shared" si="2"/>
        <v>-12177.93538</v>
      </c>
      <c r="J9" s="182">
        <f t="shared" si="3"/>
        <v>-6.30149832397263</v>
      </c>
      <c r="K9" s="99">
        <f t="shared" si="4"/>
        <v>-12178.33538</v>
      </c>
      <c r="L9" s="182">
        <f t="shared" si="5"/>
        <v>-6.30169226151976</v>
      </c>
      <c r="M9" s="183"/>
      <c r="N9" s="184"/>
      <c r="P9" s="181"/>
    </row>
    <row r="10" s="55" customFormat="1" ht="23" customHeight="1" spans="1:16">
      <c r="A10" s="114" t="s">
        <v>81</v>
      </c>
      <c r="B10" s="163" t="s">
        <v>82</v>
      </c>
      <c r="C10" s="165">
        <v>103785</v>
      </c>
      <c r="D10" s="165">
        <f>C10*1.05</f>
        <v>108974.25</v>
      </c>
      <c r="E10" s="165">
        <v>108974</v>
      </c>
      <c r="F10" s="165">
        <v>130679.363104</v>
      </c>
      <c r="G10" s="99">
        <f t="shared" si="0"/>
        <v>26894.363104</v>
      </c>
      <c r="H10" s="100">
        <f t="shared" si="1"/>
        <v>25.9135357749193</v>
      </c>
      <c r="I10" s="99">
        <f t="shared" si="2"/>
        <v>21705.113104</v>
      </c>
      <c r="J10" s="182">
        <f t="shared" si="3"/>
        <v>19.9176531189708</v>
      </c>
      <c r="K10" s="99">
        <f t="shared" si="4"/>
        <v>21705.363104</v>
      </c>
      <c r="L10" s="182">
        <f t="shared" si="5"/>
        <v>19.9179282250812</v>
      </c>
      <c r="M10" s="183"/>
      <c r="N10" s="184"/>
      <c r="P10" s="181"/>
    </row>
    <row r="11" s="55" customFormat="1" ht="23" customHeight="1" spans="1:16">
      <c r="A11" s="114" t="s">
        <v>83</v>
      </c>
      <c r="B11" s="114" t="s">
        <v>83</v>
      </c>
      <c r="C11" s="164">
        <f>SUM(C12:C26)</f>
        <v>379328</v>
      </c>
      <c r="D11" s="164">
        <f>SUM(D12:D26)</f>
        <v>404223.4</v>
      </c>
      <c r="E11" s="164">
        <v>404225</v>
      </c>
      <c r="F11" s="164">
        <f>SUM(F12:F25)</f>
        <v>366884.751191</v>
      </c>
      <c r="G11" s="115">
        <f t="shared" si="0"/>
        <v>-12443.248809</v>
      </c>
      <c r="H11" s="116">
        <f t="shared" si="1"/>
        <v>-3.2803401829024</v>
      </c>
      <c r="I11" s="115">
        <f t="shared" si="2"/>
        <v>-37338.648809</v>
      </c>
      <c r="J11" s="178">
        <f t="shared" si="3"/>
        <v>-9.23713194461281</v>
      </c>
      <c r="K11" s="115">
        <f t="shared" si="4"/>
        <v>-37340.248809</v>
      </c>
      <c r="L11" s="178">
        <f t="shared" si="5"/>
        <v>-9.23749120143485</v>
      </c>
      <c r="M11" s="183"/>
      <c r="N11" s="184"/>
      <c r="P11" s="181"/>
    </row>
    <row r="12" s="55" customFormat="1" ht="23" customHeight="1" spans="1:16">
      <c r="A12" s="114" t="s">
        <v>84</v>
      </c>
      <c r="B12" s="163" t="s">
        <v>84</v>
      </c>
      <c r="C12" s="99">
        <v>1</v>
      </c>
      <c r="D12" s="166">
        <f t="shared" ref="D12:D20" si="6">C12*1.05</f>
        <v>1.05</v>
      </c>
      <c r="E12" s="166">
        <v>1</v>
      </c>
      <c r="F12" s="166">
        <v>0.046559</v>
      </c>
      <c r="G12" s="99">
        <f t="shared" si="0"/>
        <v>-0.953441</v>
      </c>
      <c r="H12" s="100">
        <f t="shared" si="1"/>
        <v>-95.3441</v>
      </c>
      <c r="I12" s="99">
        <f t="shared" si="2"/>
        <v>-1.003441</v>
      </c>
      <c r="J12" s="182">
        <f t="shared" si="3"/>
        <v>-95.5658095238095</v>
      </c>
      <c r="K12" s="99">
        <f t="shared" si="4"/>
        <v>-0.953441</v>
      </c>
      <c r="L12" s="182">
        <f t="shared" si="5"/>
        <v>-95.3441</v>
      </c>
      <c r="M12" s="183"/>
      <c r="N12" s="184"/>
      <c r="P12" s="181"/>
    </row>
    <row r="13" s="55" customFormat="1" ht="23" customHeight="1" spans="1:16">
      <c r="A13" s="114" t="s">
        <v>85</v>
      </c>
      <c r="B13" s="163" t="s">
        <v>85</v>
      </c>
      <c r="C13" s="165">
        <v>100595</v>
      </c>
      <c r="D13" s="167">
        <f t="shared" si="6"/>
        <v>105624.75</v>
      </c>
      <c r="E13" s="167">
        <v>105625</v>
      </c>
      <c r="F13" s="167">
        <v>79635.504003</v>
      </c>
      <c r="G13" s="99">
        <f t="shared" si="0"/>
        <v>-20959.495997</v>
      </c>
      <c r="H13" s="100">
        <f t="shared" si="1"/>
        <v>-20.8355246254784</v>
      </c>
      <c r="I13" s="99">
        <f t="shared" si="2"/>
        <v>-25989.245997</v>
      </c>
      <c r="J13" s="182">
        <f t="shared" si="3"/>
        <v>-24.6052615480747</v>
      </c>
      <c r="K13" s="99">
        <f t="shared" si="4"/>
        <v>-25989.495997</v>
      </c>
      <c r="L13" s="182">
        <f t="shared" si="5"/>
        <v>-24.6054399971598</v>
      </c>
      <c r="M13" s="183"/>
      <c r="N13" s="184"/>
      <c r="P13" s="181"/>
    </row>
    <row r="14" s="55" customFormat="1" ht="23" customHeight="1" spans="1:16">
      <c r="A14" s="114" t="s">
        <v>86</v>
      </c>
      <c r="B14" s="163" t="s">
        <v>86</v>
      </c>
      <c r="C14" s="165">
        <v>22752</v>
      </c>
      <c r="D14" s="167">
        <f t="shared" si="6"/>
        <v>23889.6</v>
      </c>
      <c r="E14" s="167">
        <v>23890</v>
      </c>
      <c r="F14" s="167">
        <v>20907.389524</v>
      </c>
      <c r="G14" s="99">
        <f t="shared" si="0"/>
        <v>-1844.610476</v>
      </c>
      <c r="H14" s="100">
        <f t="shared" si="1"/>
        <v>-8.10746517229255</v>
      </c>
      <c r="I14" s="99">
        <f t="shared" si="2"/>
        <v>-2982.210476</v>
      </c>
      <c r="J14" s="182">
        <f t="shared" si="3"/>
        <v>-12.4833001640881</v>
      </c>
      <c r="K14" s="99">
        <f t="shared" si="4"/>
        <v>-2982.610476</v>
      </c>
      <c r="L14" s="182">
        <f t="shared" si="5"/>
        <v>-12.4847654918376</v>
      </c>
      <c r="M14" s="185"/>
      <c r="N14" s="86"/>
      <c r="P14" s="181"/>
    </row>
    <row r="15" s="55" customFormat="1" ht="23" customHeight="1" spans="1:16">
      <c r="A15" s="114" t="s">
        <v>87</v>
      </c>
      <c r="B15" s="163" t="s">
        <v>87</v>
      </c>
      <c r="C15" s="165">
        <v>10748</v>
      </c>
      <c r="D15" s="166">
        <f t="shared" si="6"/>
        <v>11285.4</v>
      </c>
      <c r="E15" s="166">
        <v>11285</v>
      </c>
      <c r="F15" s="166">
        <v>10140.258431</v>
      </c>
      <c r="G15" s="99">
        <f t="shared" si="0"/>
        <v>-607.741569</v>
      </c>
      <c r="H15" s="100">
        <f t="shared" si="1"/>
        <v>-5.65446193710458</v>
      </c>
      <c r="I15" s="99">
        <f t="shared" si="2"/>
        <v>-1145.141569</v>
      </c>
      <c r="J15" s="182">
        <f t="shared" si="3"/>
        <v>-10.1471066067663</v>
      </c>
      <c r="K15" s="99">
        <f t="shared" si="4"/>
        <v>-1144.741569</v>
      </c>
      <c r="L15" s="182">
        <f t="shared" si="5"/>
        <v>-10.1439217456801</v>
      </c>
      <c r="M15" s="183"/>
      <c r="N15" s="184"/>
      <c r="P15" s="181"/>
    </row>
    <row r="16" s="55" customFormat="1" ht="23" customHeight="1" spans="1:16">
      <c r="A16" s="114" t="s">
        <v>88</v>
      </c>
      <c r="B16" s="163" t="s">
        <v>88</v>
      </c>
      <c r="C16" s="165">
        <v>44410</v>
      </c>
      <c r="D16" s="167">
        <f t="shared" si="6"/>
        <v>46630.5</v>
      </c>
      <c r="E16" s="167">
        <v>46631</v>
      </c>
      <c r="F16" s="167">
        <v>43870.67624</v>
      </c>
      <c r="G16" s="99">
        <f t="shared" si="0"/>
        <v>-539.323759999999</v>
      </c>
      <c r="H16" s="100">
        <f t="shared" si="1"/>
        <v>-1.21441963521729</v>
      </c>
      <c r="I16" s="99">
        <f t="shared" si="2"/>
        <v>-2759.82376</v>
      </c>
      <c r="J16" s="182">
        <f t="shared" si="3"/>
        <v>-5.91849489068314</v>
      </c>
      <c r="K16" s="99">
        <f t="shared" si="4"/>
        <v>-2760.32376</v>
      </c>
      <c r="L16" s="182">
        <f t="shared" si="5"/>
        <v>-5.9195036778109</v>
      </c>
      <c r="M16" s="183"/>
      <c r="N16" s="184"/>
      <c r="P16" s="181"/>
    </row>
    <row r="17" s="55" customFormat="1" ht="23" customHeight="1" spans="1:16">
      <c r="A17" s="114" t="s">
        <v>89</v>
      </c>
      <c r="B17" s="163" t="s">
        <v>89</v>
      </c>
      <c r="C17" s="165">
        <v>7793</v>
      </c>
      <c r="D17" s="167">
        <f t="shared" si="6"/>
        <v>8182.65</v>
      </c>
      <c r="E17" s="167">
        <v>8183</v>
      </c>
      <c r="F17" s="167">
        <v>6677.205836</v>
      </c>
      <c r="G17" s="99">
        <f t="shared" si="0"/>
        <v>-1115.794164</v>
      </c>
      <c r="H17" s="100">
        <f t="shared" si="1"/>
        <v>-14.3179027845502</v>
      </c>
      <c r="I17" s="99">
        <f t="shared" si="2"/>
        <v>-1505.444164</v>
      </c>
      <c r="J17" s="182">
        <f t="shared" si="3"/>
        <v>-18.3980026519526</v>
      </c>
      <c r="K17" s="99">
        <f t="shared" si="4"/>
        <v>-1505.794164</v>
      </c>
      <c r="L17" s="182">
        <f t="shared" si="5"/>
        <v>-18.4014928999145</v>
      </c>
      <c r="M17" s="183"/>
      <c r="N17" s="184"/>
      <c r="P17" s="181"/>
    </row>
    <row r="18" s="55" customFormat="1" ht="23" customHeight="1" spans="1:16">
      <c r="A18" s="114" t="s">
        <v>90</v>
      </c>
      <c r="B18" s="163" t="s">
        <v>90</v>
      </c>
      <c r="C18" s="165">
        <v>939</v>
      </c>
      <c r="D18" s="166">
        <f t="shared" si="6"/>
        <v>985.95</v>
      </c>
      <c r="E18" s="166">
        <v>986</v>
      </c>
      <c r="F18" s="166">
        <v>856.083328</v>
      </c>
      <c r="G18" s="99">
        <f t="shared" si="0"/>
        <v>-82.9166719999999</v>
      </c>
      <c r="H18" s="100">
        <f t="shared" si="1"/>
        <v>-8.83031650692225</v>
      </c>
      <c r="I18" s="99">
        <f t="shared" si="2"/>
        <v>-129.866672</v>
      </c>
      <c r="J18" s="182">
        <f t="shared" si="3"/>
        <v>-13.1717300065926</v>
      </c>
      <c r="K18" s="99">
        <f t="shared" si="4"/>
        <v>-129.916672</v>
      </c>
      <c r="L18" s="182">
        <f t="shared" si="5"/>
        <v>-13.1761330628803</v>
      </c>
      <c r="M18" s="183"/>
      <c r="N18" s="184"/>
      <c r="P18" s="181"/>
    </row>
    <row r="19" s="55" customFormat="1" ht="23" customHeight="1" spans="1:16">
      <c r="A19" s="114" t="s">
        <v>91</v>
      </c>
      <c r="B19" s="114" t="s">
        <v>91</v>
      </c>
      <c r="C19" s="165">
        <v>27905</v>
      </c>
      <c r="D19" s="167">
        <f t="shared" si="6"/>
        <v>29300.25</v>
      </c>
      <c r="E19" s="167">
        <v>29300</v>
      </c>
      <c r="F19" s="167">
        <v>57104.384864</v>
      </c>
      <c r="G19" s="99">
        <f t="shared" si="0"/>
        <v>29199.384864</v>
      </c>
      <c r="H19" s="100">
        <f t="shared" si="1"/>
        <v>104.638540992654</v>
      </c>
      <c r="I19" s="99">
        <f t="shared" si="2"/>
        <v>27804.134864</v>
      </c>
      <c r="J19" s="182">
        <f t="shared" si="3"/>
        <v>94.893848564432</v>
      </c>
      <c r="K19" s="99">
        <f t="shared" si="4"/>
        <v>27804.384864</v>
      </c>
      <c r="L19" s="182">
        <f t="shared" si="5"/>
        <v>94.8955114812287</v>
      </c>
      <c r="M19" s="183"/>
      <c r="N19" s="184"/>
      <c r="O19" s="186"/>
      <c r="P19" s="181"/>
    </row>
    <row r="20" s="55" customFormat="1" ht="23" customHeight="1" spans="1:16">
      <c r="A20" s="114" t="s">
        <v>92</v>
      </c>
      <c r="B20" s="114" t="s">
        <v>92</v>
      </c>
      <c r="C20" s="165">
        <v>18145</v>
      </c>
      <c r="D20" s="167">
        <f t="shared" si="6"/>
        <v>19052.25</v>
      </c>
      <c r="E20" s="167">
        <v>19052</v>
      </c>
      <c r="F20" s="167">
        <v>16052</v>
      </c>
      <c r="G20" s="99">
        <f t="shared" si="0"/>
        <v>-2093</v>
      </c>
      <c r="H20" s="100">
        <f t="shared" si="1"/>
        <v>-11.5348580876274</v>
      </c>
      <c r="I20" s="99">
        <f t="shared" si="2"/>
        <v>-3000.25</v>
      </c>
      <c r="J20" s="182">
        <f t="shared" si="3"/>
        <v>-15.7474838929785</v>
      </c>
      <c r="K20" s="99">
        <f t="shared" si="4"/>
        <v>-3000</v>
      </c>
      <c r="L20" s="182">
        <f t="shared" si="5"/>
        <v>-15.7463783329834</v>
      </c>
      <c r="M20" s="183"/>
      <c r="N20" s="184"/>
      <c r="O20" s="186"/>
      <c r="P20" s="181"/>
    </row>
    <row r="21" s="55" customFormat="1" ht="35" customHeight="1" spans="1:16">
      <c r="A21" s="114" t="s">
        <v>93</v>
      </c>
      <c r="B21" s="114" t="s">
        <v>93</v>
      </c>
      <c r="C21" s="165">
        <v>80432</v>
      </c>
      <c r="D21" s="166">
        <f>C21*1.05+5929</f>
        <v>90382.6</v>
      </c>
      <c r="E21" s="166">
        <v>90383</v>
      </c>
      <c r="F21" s="166">
        <f>72676+10256+3000+4000+451</f>
        <v>90383</v>
      </c>
      <c r="G21" s="99">
        <f t="shared" si="0"/>
        <v>9951</v>
      </c>
      <c r="H21" s="100">
        <f t="shared" si="1"/>
        <v>12.3719415158146</v>
      </c>
      <c r="I21" s="99">
        <f t="shared" si="2"/>
        <v>0.399999999994179</v>
      </c>
      <c r="J21" s="182">
        <f t="shared" si="3"/>
        <v>0.000442563059697529</v>
      </c>
      <c r="K21" s="99">
        <f t="shared" si="4"/>
        <v>0</v>
      </c>
      <c r="L21" s="182">
        <f t="shared" si="5"/>
        <v>0</v>
      </c>
      <c r="M21" s="183"/>
      <c r="N21" s="184"/>
      <c r="O21" s="186"/>
      <c r="P21" s="181"/>
    </row>
    <row r="22" s="55" customFormat="1" ht="23" customHeight="1" spans="1:16">
      <c r="A22" s="114" t="s">
        <v>94</v>
      </c>
      <c r="B22" s="114" t="s">
        <v>94</v>
      </c>
      <c r="C22" s="165">
        <v>4</v>
      </c>
      <c r="D22" s="166">
        <f>C22*1.05</f>
        <v>4.2</v>
      </c>
      <c r="E22" s="166">
        <v>4</v>
      </c>
      <c r="F22" s="166">
        <v>4</v>
      </c>
      <c r="G22" s="99">
        <f t="shared" si="0"/>
        <v>0</v>
      </c>
      <c r="H22" s="100">
        <f t="shared" si="1"/>
        <v>0</v>
      </c>
      <c r="I22" s="99">
        <f t="shared" si="2"/>
        <v>-0.2</v>
      </c>
      <c r="J22" s="182">
        <f t="shared" si="3"/>
        <v>-4.76190476190477</v>
      </c>
      <c r="K22" s="99">
        <f t="shared" si="4"/>
        <v>0</v>
      </c>
      <c r="L22" s="182">
        <f t="shared" si="5"/>
        <v>0</v>
      </c>
      <c r="M22" s="183"/>
      <c r="N22" s="184"/>
      <c r="O22" s="186"/>
      <c r="P22" s="181"/>
    </row>
    <row r="23" s="55" customFormat="1" ht="23" customHeight="1" spans="1:16">
      <c r="A23" s="114" t="s">
        <v>95</v>
      </c>
      <c r="B23" s="114" t="s">
        <v>95</v>
      </c>
      <c r="C23" s="165">
        <v>4336</v>
      </c>
      <c r="D23" s="166">
        <f>C23*1.05</f>
        <v>4552.8</v>
      </c>
      <c r="E23" s="166">
        <v>4553</v>
      </c>
      <c r="F23" s="166">
        <v>4553</v>
      </c>
      <c r="G23" s="99">
        <f t="shared" si="0"/>
        <v>217</v>
      </c>
      <c r="H23" s="100">
        <f t="shared" si="1"/>
        <v>5.00461254612546</v>
      </c>
      <c r="I23" s="99">
        <f t="shared" si="2"/>
        <v>0.199999999999818</v>
      </c>
      <c r="J23" s="182">
        <f t="shared" si="3"/>
        <v>0.00439290107186387</v>
      </c>
      <c r="K23" s="99">
        <f t="shared" si="4"/>
        <v>0</v>
      </c>
      <c r="L23" s="182">
        <f t="shared" si="5"/>
        <v>0</v>
      </c>
      <c r="M23" s="183"/>
      <c r="N23" s="184"/>
      <c r="O23" s="186"/>
      <c r="P23" s="181"/>
    </row>
    <row r="24" s="55" customFormat="1" ht="23" customHeight="1" spans="1:16">
      <c r="A24" s="114" t="s">
        <v>96</v>
      </c>
      <c r="B24" s="114" t="s">
        <v>96</v>
      </c>
      <c r="C24" s="165">
        <v>61274</v>
      </c>
      <c r="D24" s="166">
        <f>C24*1.05</f>
        <v>64337.7</v>
      </c>
      <c r="E24" s="166">
        <v>64338</v>
      </c>
      <c r="F24" s="166">
        <v>36650</v>
      </c>
      <c r="G24" s="99">
        <f t="shared" si="0"/>
        <v>-24624</v>
      </c>
      <c r="H24" s="100">
        <f t="shared" si="1"/>
        <v>-40.1867023533636</v>
      </c>
      <c r="I24" s="99">
        <f t="shared" si="2"/>
        <v>-27687.7</v>
      </c>
      <c r="J24" s="182">
        <f t="shared" si="3"/>
        <v>-43.034954622251</v>
      </c>
      <c r="K24" s="99">
        <f t="shared" si="4"/>
        <v>-27688</v>
      </c>
      <c r="L24" s="182">
        <f t="shared" si="5"/>
        <v>-43.0352202430912</v>
      </c>
      <c r="M24" s="183"/>
      <c r="N24" s="184"/>
      <c r="O24" s="186"/>
      <c r="P24" s="181"/>
    </row>
    <row r="25" s="55" customFormat="1" ht="23" customHeight="1" spans="1:16">
      <c r="A25" s="114" t="s">
        <v>97</v>
      </c>
      <c r="B25" s="114" t="s">
        <v>97</v>
      </c>
      <c r="C25" s="165">
        <v>-6</v>
      </c>
      <c r="D25" s="165">
        <f>C25*1.05</f>
        <v>-6.3</v>
      </c>
      <c r="E25" s="165">
        <v>-6</v>
      </c>
      <c r="F25" s="165">
        <v>51.202406</v>
      </c>
      <c r="G25" s="99">
        <f t="shared" si="0"/>
        <v>57.202406</v>
      </c>
      <c r="H25" s="100">
        <f t="shared" si="1"/>
        <v>-953.373433333333</v>
      </c>
      <c r="I25" s="99">
        <f t="shared" si="2"/>
        <v>57.502406</v>
      </c>
      <c r="J25" s="182">
        <f t="shared" si="3"/>
        <v>-912.736603174603</v>
      </c>
      <c r="K25" s="99">
        <f t="shared" si="4"/>
        <v>57.202406</v>
      </c>
      <c r="L25" s="182">
        <f t="shared" si="5"/>
        <v>-953.373433333333</v>
      </c>
      <c r="M25" s="183"/>
      <c r="N25" s="184"/>
      <c r="O25" s="186"/>
      <c r="P25" s="181"/>
    </row>
    <row r="26" s="55" customFormat="1" ht="23" customHeight="1" spans="1:16">
      <c r="A26" s="90"/>
      <c r="B26" s="90"/>
      <c r="C26" s="165"/>
      <c r="D26" s="165"/>
      <c r="E26" s="165"/>
      <c r="F26" s="165"/>
      <c r="G26" s="99"/>
      <c r="H26" s="100"/>
      <c r="I26" s="99"/>
      <c r="J26" s="182"/>
      <c r="K26" s="99"/>
      <c r="L26" s="182"/>
      <c r="M26" s="183"/>
      <c r="N26" s="184"/>
      <c r="O26" s="186"/>
      <c r="P26" s="181"/>
    </row>
    <row r="27" s="55" customFormat="1" ht="23" customHeight="1" spans="1:16">
      <c r="A27" s="114" t="s">
        <v>98</v>
      </c>
      <c r="B27" s="114" t="s">
        <v>98</v>
      </c>
      <c r="C27" s="168">
        <f>SUM(C28:C33)</f>
        <v>172706</v>
      </c>
      <c r="D27" s="168">
        <f>SUM(D28:D33)</f>
        <v>175412.35</v>
      </c>
      <c r="E27" s="168">
        <v>175412</v>
      </c>
      <c r="F27" s="168">
        <f>SUM(F28:F33)</f>
        <v>171661</v>
      </c>
      <c r="G27" s="115">
        <f t="shared" si="0"/>
        <v>-1045</v>
      </c>
      <c r="H27" s="116">
        <f t="shared" si="1"/>
        <v>-0.605074519704006</v>
      </c>
      <c r="I27" s="115">
        <f t="shared" si="2"/>
        <v>-3751.35000000001</v>
      </c>
      <c r="J27" s="178">
        <f t="shared" si="3"/>
        <v>-2.13858944367372</v>
      </c>
      <c r="K27" s="115">
        <f t="shared" si="4"/>
        <v>-3751</v>
      </c>
      <c r="L27" s="178">
        <f t="shared" si="5"/>
        <v>-2.13839418055777</v>
      </c>
      <c r="M27" s="183"/>
      <c r="N27" s="184"/>
      <c r="O27" s="186"/>
      <c r="P27" s="181"/>
    </row>
    <row r="28" s="55" customFormat="1" ht="23" customHeight="1" spans="1:16">
      <c r="A28" s="114" t="s">
        <v>99</v>
      </c>
      <c r="B28" s="163" t="s">
        <v>99</v>
      </c>
      <c r="C28" s="99">
        <v>46486</v>
      </c>
      <c r="D28" s="99">
        <f>C28*1.05</f>
        <v>48810.3</v>
      </c>
      <c r="E28" s="99">
        <v>48810</v>
      </c>
      <c r="F28" s="99">
        <f>44810+1000+700</f>
        <v>46510</v>
      </c>
      <c r="G28" s="99">
        <f t="shared" si="0"/>
        <v>24</v>
      </c>
      <c r="H28" s="100">
        <f t="shared" si="1"/>
        <v>0.0516284472744482</v>
      </c>
      <c r="I28" s="99">
        <f t="shared" si="2"/>
        <v>-2300.3</v>
      </c>
      <c r="J28" s="182">
        <f t="shared" si="3"/>
        <v>-4.71273481211958</v>
      </c>
      <c r="K28" s="99">
        <f t="shared" si="4"/>
        <v>-2300</v>
      </c>
      <c r="L28" s="182">
        <f t="shared" si="5"/>
        <v>-4.71214914976439</v>
      </c>
      <c r="M28" s="183"/>
      <c r="N28" s="184"/>
      <c r="O28" s="186"/>
      <c r="P28" s="181"/>
    </row>
    <row r="29" s="55" customFormat="1" ht="23" hidden="1" customHeight="1" spans="1:16">
      <c r="A29" s="114"/>
      <c r="B29" s="114" t="s">
        <v>100</v>
      </c>
      <c r="C29" s="99"/>
      <c r="D29" s="99"/>
      <c r="E29" s="99"/>
      <c r="F29" s="99"/>
      <c r="G29" s="99"/>
      <c r="H29" s="100"/>
      <c r="I29" s="99"/>
      <c r="J29" s="182"/>
      <c r="K29" s="99"/>
      <c r="L29" s="182"/>
      <c r="M29" s="183"/>
      <c r="N29" s="184"/>
      <c r="O29" s="186"/>
      <c r="P29" s="181"/>
    </row>
    <row r="30" s="55" customFormat="1" ht="23" customHeight="1" spans="1:17">
      <c r="A30" s="114" t="s">
        <v>101</v>
      </c>
      <c r="B30" s="163" t="s">
        <v>101</v>
      </c>
      <c r="C30" s="99">
        <v>1626</v>
      </c>
      <c r="D30" s="99">
        <f>C30*1.05</f>
        <v>1707.3</v>
      </c>
      <c r="E30" s="99">
        <v>1707</v>
      </c>
      <c r="F30" s="99">
        <v>1707</v>
      </c>
      <c r="G30" s="99">
        <f t="shared" si="0"/>
        <v>81</v>
      </c>
      <c r="H30" s="100">
        <f t="shared" si="1"/>
        <v>4.98154981549815</v>
      </c>
      <c r="I30" s="99">
        <f t="shared" si="2"/>
        <v>-0.299999999999955</v>
      </c>
      <c r="J30" s="182">
        <f t="shared" si="3"/>
        <v>-0.0175716042874688</v>
      </c>
      <c r="K30" s="99">
        <f t="shared" si="4"/>
        <v>0</v>
      </c>
      <c r="L30" s="182">
        <f t="shared" si="5"/>
        <v>0</v>
      </c>
      <c r="M30" s="183"/>
      <c r="N30" s="184"/>
      <c r="O30" s="186"/>
      <c r="P30" s="181"/>
      <c r="Q30" s="181"/>
    </row>
    <row r="31" s="55" customFormat="1" ht="23" customHeight="1" spans="1:15">
      <c r="A31" s="114" t="s">
        <v>102</v>
      </c>
      <c r="B31" s="163" t="s">
        <v>102</v>
      </c>
      <c r="C31" s="99">
        <v>6015</v>
      </c>
      <c r="D31" s="99">
        <f>C31*1.05</f>
        <v>6315.75</v>
      </c>
      <c r="E31" s="99">
        <v>6316</v>
      </c>
      <c r="F31" s="99">
        <f>6316-451-1000</f>
        <v>4865</v>
      </c>
      <c r="G31" s="99">
        <f t="shared" si="0"/>
        <v>-1150</v>
      </c>
      <c r="H31" s="100">
        <f t="shared" si="1"/>
        <v>-19.1188694929343</v>
      </c>
      <c r="I31" s="99">
        <f t="shared" si="2"/>
        <v>-1450.75</v>
      </c>
      <c r="J31" s="182">
        <f t="shared" si="3"/>
        <v>-22.9703518980327</v>
      </c>
      <c r="K31" s="99">
        <f t="shared" si="4"/>
        <v>-1451</v>
      </c>
      <c r="L31" s="182">
        <f t="shared" si="5"/>
        <v>-22.9734008866371</v>
      </c>
      <c r="M31" s="187"/>
      <c r="N31" s="188"/>
      <c r="O31" s="186"/>
    </row>
    <row r="32" s="55" customFormat="1" ht="23" customHeight="1" spans="1:16">
      <c r="A32" s="114" t="s">
        <v>103</v>
      </c>
      <c r="B32" s="114" t="s">
        <v>103</v>
      </c>
      <c r="C32" s="99">
        <v>68671</v>
      </c>
      <c r="D32" s="99">
        <v>68671</v>
      </c>
      <c r="E32" s="99">
        <v>68671</v>
      </c>
      <c r="F32" s="99">
        <v>68671</v>
      </c>
      <c r="G32" s="99">
        <f t="shared" si="0"/>
        <v>0</v>
      </c>
      <c r="H32" s="100">
        <f t="shared" si="1"/>
        <v>0</v>
      </c>
      <c r="I32" s="99">
        <f t="shared" si="2"/>
        <v>0</v>
      </c>
      <c r="J32" s="182">
        <f t="shared" si="3"/>
        <v>0</v>
      </c>
      <c r="K32" s="99">
        <f t="shared" si="4"/>
        <v>0</v>
      </c>
      <c r="L32" s="182">
        <f t="shared" si="5"/>
        <v>0</v>
      </c>
      <c r="M32" s="189"/>
      <c r="N32" s="188"/>
      <c r="O32" s="186"/>
      <c r="P32" s="181"/>
    </row>
    <row r="33" s="55" customFormat="1" ht="23" customHeight="1" spans="1:16">
      <c r="A33" s="114" t="s">
        <v>104</v>
      </c>
      <c r="B33" s="114" t="s">
        <v>104</v>
      </c>
      <c r="C33" s="99">
        <v>49908</v>
      </c>
      <c r="D33" s="99">
        <v>49908</v>
      </c>
      <c r="E33" s="99">
        <v>49908</v>
      </c>
      <c r="F33" s="99">
        <v>49908</v>
      </c>
      <c r="G33" s="99">
        <f t="shared" si="0"/>
        <v>0</v>
      </c>
      <c r="H33" s="100">
        <f t="shared" si="1"/>
        <v>0</v>
      </c>
      <c r="I33" s="99">
        <f t="shared" si="2"/>
        <v>0</v>
      </c>
      <c r="J33" s="182">
        <f t="shared" si="3"/>
        <v>0</v>
      </c>
      <c r="K33" s="99">
        <f t="shared" si="4"/>
        <v>0</v>
      </c>
      <c r="L33" s="182">
        <f t="shared" si="5"/>
        <v>0</v>
      </c>
      <c r="M33" s="189"/>
      <c r="N33" s="188"/>
      <c r="O33" s="186"/>
      <c r="P33" s="181"/>
    </row>
    <row r="34" s="55" customFormat="1" ht="23" customHeight="1" spans="1:16">
      <c r="A34" s="90" t="s">
        <v>105</v>
      </c>
      <c r="B34" s="90" t="s">
        <v>105</v>
      </c>
      <c r="C34" s="168">
        <f>C6+C11+C27</f>
        <v>1184019</v>
      </c>
      <c r="D34" s="168">
        <f>D6+D11+D27</f>
        <v>1243220</v>
      </c>
      <c r="E34" s="168">
        <v>1243221</v>
      </c>
      <c r="F34" s="168">
        <f>F6+F11+F27</f>
        <v>1195858.778915</v>
      </c>
      <c r="G34" s="115">
        <f t="shared" si="0"/>
        <v>11839.7789150001</v>
      </c>
      <c r="H34" s="116">
        <f t="shared" si="1"/>
        <v>0.999965280540274</v>
      </c>
      <c r="I34" s="115">
        <f t="shared" si="2"/>
        <v>-47361.2210849999</v>
      </c>
      <c r="J34" s="178">
        <f t="shared" si="3"/>
        <v>-3.80956074427695</v>
      </c>
      <c r="K34" s="115">
        <f t="shared" si="4"/>
        <v>-47362.2210849999</v>
      </c>
      <c r="L34" s="178">
        <f t="shared" si="5"/>
        <v>-3.80963811623194</v>
      </c>
      <c r="M34" s="189"/>
      <c r="N34" s="190"/>
      <c r="O34" s="186"/>
      <c r="P34" s="181"/>
    </row>
    <row r="35" s="55" customFormat="1" ht="23" customHeight="1" spans="1:16">
      <c r="A35" s="114" t="s">
        <v>106</v>
      </c>
      <c r="B35" s="114" t="s">
        <v>106</v>
      </c>
      <c r="C35" s="168">
        <f>C6+C12+C13+C14+C15+C16+C17+C18+C28+C31</f>
        <v>871724</v>
      </c>
      <c r="D35" s="168">
        <f>D6+D12+D13+D14+D15+D16+D17+D18+D28+D31+D30</f>
        <v>917017.5</v>
      </c>
      <c r="E35" s="168">
        <v>917018</v>
      </c>
      <c r="F35" s="168">
        <f>F6+F12+F13+F14+F15+F16+F17+F18+F28+F31+F30</f>
        <v>872482.191645</v>
      </c>
      <c r="G35" s="115">
        <f t="shared" si="0"/>
        <v>758.191645000014</v>
      </c>
      <c r="H35" s="116">
        <f t="shared" si="1"/>
        <v>0.0869761122786586</v>
      </c>
      <c r="I35" s="115">
        <f t="shared" si="2"/>
        <v>-44535.308355</v>
      </c>
      <c r="J35" s="178">
        <f t="shared" si="3"/>
        <v>-4.85653854533856</v>
      </c>
      <c r="K35" s="115">
        <f t="shared" si="4"/>
        <v>-44535.808355</v>
      </c>
      <c r="L35" s="178">
        <f t="shared" si="5"/>
        <v>-4.85659042188921</v>
      </c>
      <c r="M35" s="183"/>
      <c r="N35" s="191"/>
      <c r="O35" s="186"/>
      <c r="P35" s="181"/>
    </row>
    <row r="36" s="55" customFormat="1" ht="23" customHeight="1" spans="1:20">
      <c r="A36" s="114" t="s">
        <v>107</v>
      </c>
      <c r="B36" s="114" t="s">
        <v>107</v>
      </c>
      <c r="C36" s="168">
        <f>C34-C35</f>
        <v>312295</v>
      </c>
      <c r="D36" s="168">
        <f>D34-D35</f>
        <v>326202.5</v>
      </c>
      <c r="E36" s="168">
        <v>326203</v>
      </c>
      <c r="F36" s="168">
        <f>F34-F35</f>
        <v>323376.58727</v>
      </c>
      <c r="G36" s="115">
        <f t="shared" si="0"/>
        <v>11081.5872700001</v>
      </c>
      <c r="H36" s="116">
        <f t="shared" si="1"/>
        <v>3.54843570021939</v>
      </c>
      <c r="I36" s="115">
        <f t="shared" si="2"/>
        <v>-2825.91272999987</v>
      </c>
      <c r="J36" s="178">
        <f t="shared" si="3"/>
        <v>-0.866306276009493</v>
      </c>
      <c r="K36" s="115">
        <f t="shared" si="4"/>
        <v>-2826.41272999987</v>
      </c>
      <c r="L36" s="178">
        <f t="shared" si="5"/>
        <v>-0.866458226932268</v>
      </c>
      <c r="M36" s="183"/>
      <c r="N36" s="191"/>
      <c r="O36" s="186"/>
      <c r="P36" s="181"/>
      <c r="T36" s="196"/>
    </row>
    <row r="37" s="154" customFormat="1" ht="23" customHeight="1" spans="1:14">
      <c r="A37" s="169" t="s">
        <v>108</v>
      </c>
      <c r="B37" s="169" t="s">
        <v>108</v>
      </c>
      <c r="C37" s="170">
        <f>C6+C13+C14+C15+C16+C17+C18+C12+C25</f>
        <v>819217</v>
      </c>
      <c r="D37" s="170">
        <f>D6+D13+D14+D15+D16+D17+D18+D12</f>
        <v>860184.15</v>
      </c>
      <c r="E37" s="170">
        <v>860185</v>
      </c>
      <c r="F37" s="170">
        <f>F6+F13+F14+F15+F16+F17+F18+F12</f>
        <v>819400.191645</v>
      </c>
      <c r="G37" s="115">
        <f t="shared" si="0"/>
        <v>183.191645000014</v>
      </c>
      <c r="H37" s="116">
        <f t="shared" si="1"/>
        <v>0.0223617973015713</v>
      </c>
      <c r="I37" s="115">
        <f t="shared" si="2"/>
        <v>-40783.958355</v>
      </c>
      <c r="J37" s="178">
        <f t="shared" si="3"/>
        <v>-4.74130549313191</v>
      </c>
      <c r="K37" s="115">
        <f t="shared" si="4"/>
        <v>-40784.808355</v>
      </c>
      <c r="L37" s="178">
        <f t="shared" si="5"/>
        <v>-4.74139962391811</v>
      </c>
      <c r="M37" s="192"/>
      <c r="N37" s="193"/>
    </row>
    <row r="38" s="154" customFormat="1" ht="23" customHeight="1" spans="1:14">
      <c r="A38" s="169" t="s">
        <v>109</v>
      </c>
      <c r="B38" s="169" t="s">
        <v>109</v>
      </c>
      <c r="C38" s="170">
        <f>C34-C37</f>
        <v>364802</v>
      </c>
      <c r="D38" s="170">
        <f>D34-D37</f>
        <v>383035.85</v>
      </c>
      <c r="E38" s="170">
        <v>383036</v>
      </c>
      <c r="F38" s="170">
        <f>F34-F37</f>
        <v>376458.58727</v>
      </c>
      <c r="G38" s="115">
        <f t="shared" si="0"/>
        <v>11656.5872700001</v>
      </c>
      <c r="H38" s="116">
        <f t="shared" si="1"/>
        <v>3.19531890450166</v>
      </c>
      <c r="I38" s="115">
        <f t="shared" si="2"/>
        <v>-6577.26272999984</v>
      </c>
      <c r="J38" s="178">
        <f t="shared" si="3"/>
        <v>-1.71714024418337</v>
      </c>
      <c r="K38" s="115">
        <f t="shared" si="4"/>
        <v>-6577.41272999987</v>
      </c>
      <c r="L38" s="178">
        <f t="shared" si="5"/>
        <v>-1.7171787325473</v>
      </c>
      <c r="M38" s="194"/>
      <c r="N38" s="195"/>
    </row>
    <row r="39" s="55" customFormat="1" ht="25" customHeight="1" spans="1:14">
      <c r="A39" s="171"/>
      <c r="B39" s="172">
        <v>76200</v>
      </c>
      <c r="C39" s="157"/>
      <c r="D39" s="157"/>
      <c r="E39" s="173"/>
      <c r="F39" s="173"/>
      <c r="G39" s="174"/>
      <c r="H39" s="56"/>
      <c r="J39" s="181"/>
      <c r="K39" s="181"/>
      <c r="L39" s="181"/>
      <c r="M39" s="86"/>
      <c r="N39" s="86"/>
    </row>
    <row r="40" s="55" customFormat="1" spans="1:14">
      <c r="A40" s="155"/>
      <c r="B40" s="156"/>
      <c r="C40" s="157"/>
      <c r="D40" s="157"/>
      <c r="E40" s="175"/>
      <c r="F40" s="175"/>
      <c r="G40" s="174"/>
      <c r="H40" s="56"/>
      <c r="J40" s="181"/>
      <c r="K40" s="181"/>
      <c r="L40" s="181"/>
      <c r="M40" s="86"/>
      <c r="N40" s="86"/>
    </row>
    <row r="41" s="55" customFormat="1" spans="1:14">
      <c r="A41" s="155"/>
      <c r="B41" s="156"/>
      <c r="C41" s="157"/>
      <c r="D41" s="157"/>
      <c r="E41" s="157"/>
      <c r="F41" s="157"/>
      <c r="I41" s="56"/>
      <c r="M41" s="86"/>
      <c r="N41" s="86"/>
    </row>
  </sheetData>
  <mergeCells count="9">
    <mergeCell ref="A2:M2"/>
    <mergeCell ref="G4:H4"/>
    <mergeCell ref="I4:J4"/>
    <mergeCell ref="K4:L4"/>
    <mergeCell ref="A4:A5"/>
    <mergeCell ref="C4:C5"/>
    <mergeCell ref="D4:D5"/>
    <mergeCell ref="E4:E5"/>
    <mergeCell ref="F4:F5"/>
  </mergeCells>
  <printOptions horizontalCentered="1"/>
  <pageMargins left="0.161111111111111" right="0.161111111111111" top="0.35" bottom="0.118055555555556" header="0.35" footer="0.239583333333333"/>
  <pageSetup paperSize="9" scale="59" fitToHeight="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P38"/>
  <sheetViews>
    <sheetView zoomScale="90" zoomScaleNormal="9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M10" sqref="M6:M10"/>
    </sheetView>
  </sheetViews>
  <sheetFormatPr defaultColWidth="9" defaultRowHeight="14.25"/>
  <cols>
    <col min="1" max="1" width="34.6333333333333" style="129" customWidth="1"/>
    <col min="2" max="2" width="12.8833333333333" style="130" customWidth="1"/>
    <col min="3" max="3" width="15.775" style="130" customWidth="1"/>
    <col min="4" max="4" width="13" style="130" customWidth="1"/>
    <col min="5" max="6" width="15" style="130" customWidth="1"/>
    <col min="7" max="7" width="12.8833333333333" style="131" customWidth="1"/>
    <col min="8" max="8" width="10.75" style="130" customWidth="1"/>
    <col min="9" max="9" width="19.1333333333333" style="129" customWidth="1"/>
    <col min="10" max="10" width="9.15833333333333" style="129" customWidth="1"/>
    <col min="11" max="12" width="13.25" style="129" customWidth="1"/>
    <col min="13" max="13" width="23.25" style="132" customWidth="1"/>
    <col min="14" max="14" width="16.6333333333333" style="129" customWidth="1"/>
    <col min="15" max="15" width="12.6333333333333" style="133"/>
    <col min="16" max="16" width="13.75" style="133"/>
    <col min="17" max="16384" width="9" style="129"/>
  </cols>
  <sheetData>
    <row r="1" s="83" customFormat="1" ht="27" customHeight="1" spans="1:16">
      <c r="A1" s="134" t="s">
        <v>110</v>
      </c>
      <c r="B1" s="135"/>
      <c r="C1" s="135"/>
      <c r="D1" s="135"/>
      <c r="E1" s="135"/>
      <c r="F1" s="135"/>
      <c r="G1" s="136"/>
      <c r="H1" s="135"/>
      <c r="M1" s="104"/>
      <c r="O1" s="141"/>
      <c r="P1" s="141"/>
    </row>
    <row r="2" s="127" customFormat="1" ht="22.5" spans="1:16">
      <c r="A2" s="87" t="s">
        <v>111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O2" s="142"/>
      <c r="P2" s="142"/>
    </row>
    <row r="3" ht="24" customHeight="1" spans="2:13">
      <c r="B3" s="137"/>
      <c r="C3" s="137"/>
      <c r="D3" s="137"/>
      <c r="E3" s="137"/>
      <c r="F3" s="137"/>
      <c r="G3" s="138"/>
      <c r="H3" s="137"/>
      <c r="I3" s="143" t="s">
        <v>2</v>
      </c>
      <c r="J3" s="143"/>
      <c r="K3" s="143"/>
      <c r="L3" s="143"/>
      <c r="M3" s="143"/>
    </row>
    <row r="4" ht="34" customHeight="1" spans="1:13">
      <c r="A4" s="90" t="s">
        <v>112</v>
      </c>
      <c r="B4" s="112" t="s">
        <v>4</v>
      </c>
      <c r="C4" s="92" t="s">
        <v>113</v>
      </c>
      <c r="D4" s="92" t="s">
        <v>114</v>
      </c>
      <c r="E4" s="92" t="s">
        <v>6</v>
      </c>
      <c r="F4" s="92" t="s">
        <v>7</v>
      </c>
      <c r="G4" s="93" t="s">
        <v>71</v>
      </c>
      <c r="H4" s="94"/>
      <c r="I4" s="93" t="s">
        <v>72</v>
      </c>
      <c r="J4" s="94"/>
      <c r="K4" s="93" t="s">
        <v>10</v>
      </c>
      <c r="L4" s="94"/>
      <c r="M4" s="90" t="s">
        <v>73</v>
      </c>
    </row>
    <row r="5" ht="34" customHeight="1" spans="1:14">
      <c r="A5" s="90"/>
      <c r="B5" s="113"/>
      <c r="C5" s="95"/>
      <c r="D5" s="95"/>
      <c r="E5" s="95"/>
      <c r="F5" s="95"/>
      <c r="G5" s="94" t="s">
        <v>12</v>
      </c>
      <c r="H5" s="96" t="s">
        <v>13</v>
      </c>
      <c r="I5" s="91" t="s">
        <v>12</v>
      </c>
      <c r="J5" s="96" t="s">
        <v>13</v>
      </c>
      <c r="K5" s="91" t="s">
        <v>12</v>
      </c>
      <c r="L5" s="96" t="s">
        <v>13</v>
      </c>
      <c r="M5" s="90"/>
      <c r="N5" s="144"/>
    </row>
    <row r="6" ht="34" customHeight="1" spans="1:14">
      <c r="A6" s="139" t="s">
        <v>115</v>
      </c>
      <c r="B6" s="99">
        <v>33895</v>
      </c>
      <c r="C6" s="99">
        <v>35000</v>
      </c>
      <c r="D6" s="99">
        <v>15775</v>
      </c>
      <c r="E6" s="99">
        <v>35000</v>
      </c>
      <c r="F6" s="99">
        <f>35000-1000-90</f>
        <v>33910</v>
      </c>
      <c r="G6" s="99">
        <f>F6-B6</f>
        <v>15</v>
      </c>
      <c r="H6" s="100">
        <f>G6/B6*100</f>
        <v>0.0442543147956926</v>
      </c>
      <c r="I6" s="101">
        <f>F6-C6</f>
        <v>-1090</v>
      </c>
      <c r="J6" s="100">
        <f>I6/C6*100</f>
        <v>-3.11428571428571</v>
      </c>
      <c r="K6" s="99">
        <f>F6-E6</f>
        <v>-1090</v>
      </c>
      <c r="L6" s="107">
        <f>K6/E6*100</f>
        <v>-3.11428571428571</v>
      </c>
      <c r="M6" s="145"/>
      <c r="N6" s="146"/>
    </row>
    <row r="7" ht="34" customHeight="1" spans="1:16">
      <c r="A7" s="114" t="s">
        <v>116</v>
      </c>
      <c r="B7" s="99">
        <v>98910</v>
      </c>
      <c r="C7" s="99">
        <v>99000</v>
      </c>
      <c r="D7" s="99">
        <v>30081</v>
      </c>
      <c r="E7" s="99">
        <v>99000</v>
      </c>
      <c r="F7" s="99">
        <v>55909</v>
      </c>
      <c r="G7" s="99">
        <f>F7-B7</f>
        <v>-43001</v>
      </c>
      <c r="H7" s="100">
        <f>G7/B7*100</f>
        <v>-43.4748761500354</v>
      </c>
      <c r="I7" s="101">
        <f>F7-C7</f>
        <v>-43091</v>
      </c>
      <c r="J7" s="100">
        <f>I7/C7*100</f>
        <v>-43.5262626262626</v>
      </c>
      <c r="K7" s="99">
        <f>F7-E7</f>
        <v>-43091</v>
      </c>
      <c r="L7" s="107">
        <f>K7/E7*100</f>
        <v>-43.5262626262626</v>
      </c>
      <c r="M7" s="145"/>
      <c r="N7" s="146"/>
      <c r="O7" s="147"/>
      <c r="P7" s="148"/>
    </row>
    <row r="8" ht="43" customHeight="1" spans="1:16">
      <c r="A8" s="114" t="s">
        <v>117</v>
      </c>
      <c r="B8" s="99">
        <f>765589</f>
        <v>765589</v>
      </c>
      <c r="C8" s="99">
        <f>1581038+300000-118579</f>
        <v>1762459</v>
      </c>
      <c r="D8" s="99">
        <v>128950</v>
      </c>
      <c r="E8" s="99">
        <f>608800-76850+27900+73100-118579+21408+437-6901</f>
        <v>529315</v>
      </c>
      <c r="F8" s="99">
        <f>484113-118579+12762-3816-5000-746</f>
        <v>368734</v>
      </c>
      <c r="G8" s="99">
        <f>F8-B8</f>
        <v>-396855</v>
      </c>
      <c r="H8" s="100">
        <f>G8/B8*100</f>
        <v>-51.8365598251804</v>
      </c>
      <c r="I8" s="101">
        <f>F8-C8</f>
        <v>-1393725</v>
      </c>
      <c r="J8" s="100">
        <f>I8/C8*100</f>
        <v>-79.0784352997715</v>
      </c>
      <c r="K8" s="99">
        <f>F8-E8</f>
        <v>-160581</v>
      </c>
      <c r="L8" s="107">
        <f>K8/E8*100</f>
        <v>-30.3375116896366</v>
      </c>
      <c r="M8" s="108"/>
      <c r="N8" s="146"/>
      <c r="O8" s="147"/>
      <c r="P8" s="148"/>
    </row>
    <row r="9" ht="34" customHeight="1" spans="1:14">
      <c r="A9" s="114" t="s">
        <v>118</v>
      </c>
      <c r="B9" s="99">
        <v>3301</v>
      </c>
      <c r="C9" s="99">
        <v>2500</v>
      </c>
      <c r="D9" s="99">
        <v>1869</v>
      </c>
      <c r="E9" s="99">
        <v>2500</v>
      </c>
      <c r="F9" s="99">
        <v>3100</v>
      </c>
      <c r="G9" s="99">
        <f>F9-B9</f>
        <v>-201</v>
      </c>
      <c r="H9" s="100">
        <f>G9/B9*100</f>
        <v>-6.08906392002424</v>
      </c>
      <c r="I9" s="101">
        <f>F9-C9</f>
        <v>600</v>
      </c>
      <c r="J9" s="100">
        <f>I9/C9*100</f>
        <v>24</v>
      </c>
      <c r="K9" s="99">
        <f>F9-E9</f>
        <v>600</v>
      </c>
      <c r="L9" s="107">
        <f>K9/E9*100</f>
        <v>24</v>
      </c>
      <c r="M9" s="145"/>
      <c r="N9" s="146"/>
    </row>
    <row r="10" s="128" customFormat="1" ht="34" customHeight="1" spans="1:16">
      <c r="A10" s="139" t="s">
        <v>119</v>
      </c>
      <c r="B10" s="140">
        <f t="shared" ref="B10:F10" si="0">SUM(B6:B8,B9)</f>
        <v>901695</v>
      </c>
      <c r="C10" s="140">
        <f t="shared" si="0"/>
        <v>1898959</v>
      </c>
      <c r="D10" s="140">
        <f t="shared" si="0"/>
        <v>176675</v>
      </c>
      <c r="E10" s="140">
        <f t="shared" si="0"/>
        <v>665815</v>
      </c>
      <c r="F10" s="140">
        <f t="shared" si="0"/>
        <v>461653</v>
      </c>
      <c r="G10" s="115">
        <f>F10-B10</f>
        <v>-440042</v>
      </c>
      <c r="H10" s="116">
        <f>G10/B10*100</f>
        <v>-48.801645789319</v>
      </c>
      <c r="I10" s="149">
        <f>F10-C10</f>
        <v>-1437306</v>
      </c>
      <c r="J10" s="116">
        <f>I10/C10*100</f>
        <v>-75.6891538995839</v>
      </c>
      <c r="K10" s="115">
        <f>F10-E10</f>
        <v>-204162</v>
      </c>
      <c r="L10" s="123">
        <f>K10/E10*100</f>
        <v>-30.6634725862289</v>
      </c>
      <c r="M10" s="150"/>
      <c r="O10" s="151"/>
      <c r="P10" s="151"/>
    </row>
    <row r="12" spans="13:13">
      <c r="M12" s="152"/>
    </row>
    <row r="38" ht="69" customHeight="1" spans="13:13">
      <c r="M38" s="86"/>
    </row>
  </sheetData>
  <mergeCells count="12">
    <mergeCell ref="A2:M2"/>
    <mergeCell ref="I3:M3"/>
    <mergeCell ref="G4:H4"/>
    <mergeCell ref="I4:J4"/>
    <mergeCell ref="K4:L4"/>
    <mergeCell ref="A4:A5"/>
    <mergeCell ref="B4:B5"/>
    <mergeCell ref="C4:C5"/>
    <mergeCell ref="D4:D5"/>
    <mergeCell ref="E4:E5"/>
    <mergeCell ref="F4:F5"/>
    <mergeCell ref="M4:M5"/>
  </mergeCells>
  <pageMargins left="0.16" right="0.16" top="0.98" bottom="0.98" header="0.51" footer="0.51"/>
  <pageSetup paperSize="9" scale="49" fitToHeight="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N42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M10" sqref="M6:M10"/>
    </sheetView>
  </sheetViews>
  <sheetFormatPr defaultColWidth="9" defaultRowHeight="12"/>
  <cols>
    <col min="1" max="1" width="26.3833333333333" style="85" customWidth="1"/>
    <col min="2" max="9" width="11.3333333333333" style="55" customWidth="1"/>
    <col min="10" max="12" width="11.3333333333333" style="86" customWidth="1"/>
    <col min="13" max="13" width="11.3333333333333" style="55" customWidth="1"/>
    <col min="14" max="16384" width="9" style="55"/>
  </cols>
  <sheetData>
    <row r="1" s="55" customFormat="1" ht="27" customHeight="1" spans="1:12">
      <c r="A1" s="54" t="s">
        <v>120</v>
      </c>
      <c r="J1" s="86"/>
      <c r="K1" s="86"/>
      <c r="L1" s="86"/>
    </row>
    <row r="2" s="55" customFormat="1" ht="55" customHeight="1" spans="1:13">
      <c r="A2" s="87" t="s">
        <v>121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="55" customFormat="1" ht="29.25" customHeight="1" spans="1:13">
      <c r="A3" s="85"/>
      <c r="B3" s="88"/>
      <c r="C3" s="88"/>
      <c r="D3" s="88"/>
      <c r="E3" s="88"/>
      <c r="F3" s="88"/>
      <c r="G3" s="88"/>
      <c r="H3" s="85"/>
      <c r="I3" s="85"/>
      <c r="J3" s="121" t="s">
        <v>2</v>
      </c>
      <c r="K3" s="121"/>
      <c r="L3" s="121"/>
      <c r="M3" s="121"/>
    </row>
    <row r="4" s="55" customFormat="1" ht="66" customHeight="1" spans="1:13">
      <c r="A4" s="89" t="s">
        <v>69</v>
      </c>
      <c r="B4" s="112" t="s">
        <v>4</v>
      </c>
      <c r="C4" s="92" t="s">
        <v>113</v>
      </c>
      <c r="D4" s="92" t="s">
        <v>114</v>
      </c>
      <c r="E4" s="92" t="s">
        <v>6</v>
      </c>
      <c r="F4" s="92" t="s">
        <v>7</v>
      </c>
      <c r="G4" s="93" t="s">
        <v>71</v>
      </c>
      <c r="H4" s="94"/>
      <c r="I4" s="93" t="s">
        <v>72</v>
      </c>
      <c r="J4" s="94"/>
      <c r="K4" s="93" t="s">
        <v>10</v>
      </c>
      <c r="L4" s="94"/>
      <c r="M4" s="90" t="s">
        <v>73</v>
      </c>
    </row>
    <row r="5" s="55" customFormat="1" ht="27" customHeight="1" spans="1:13">
      <c r="A5" s="89"/>
      <c r="B5" s="113"/>
      <c r="C5" s="95"/>
      <c r="D5" s="95"/>
      <c r="E5" s="95"/>
      <c r="F5" s="95"/>
      <c r="G5" s="94" t="s">
        <v>12</v>
      </c>
      <c r="H5" s="96" t="s">
        <v>13</v>
      </c>
      <c r="I5" s="91" t="s">
        <v>12</v>
      </c>
      <c r="J5" s="96" t="s">
        <v>13</v>
      </c>
      <c r="K5" s="91" t="s">
        <v>12</v>
      </c>
      <c r="L5" s="96" t="s">
        <v>13</v>
      </c>
      <c r="M5" s="90"/>
    </row>
    <row r="6" s="55" customFormat="1" ht="30" customHeight="1" spans="1:13">
      <c r="A6" s="114" t="s">
        <v>122</v>
      </c>
      <c r="B6" s="99">
        <v>14323</v>
      </c>
      <c r="C6" s="99">
        <f>B6*1.05-C8</f>
        <v>14070.15</v>
      </c>
      <c r="D6" s="99">
        <v>2300</v>
      </c>
      <c r="E6" s="99">
        <v>22077</v>
      </c>
      <c r="F6" s="99">
        <f>21756+44</f>
        <v>21800</v>
      </c>
      <c r="G6" s="99">
        <f t="shared" ref="G6:G10" si="0">F6-B6</f>
        <v>7477</v>
      </c>
      <c r="H6" s="100">
        <f t="shared" ref="H6:H10" si="1">G6/B6*100</f>
        <v>52.2027508203589</v>
      </c>
      <c r="I6" s="99">
        <f t="shared" ref="I6:I10" si="2">F6-C6</f>
        <v>7729.85</v>
      </c>
      <c r="J6" s="100">
        <f t="shared" ref="J6:J10" si="3">I6/C6*100</f>
        <v>54.9379359850464</v>
      </c>
      <c r="K6" s="99">
        <f t="shared" ref="K6:K10" si="4">F6-E6</f>
        <v>-277</v>
      </c>
      <c r="L6" s="107">
        <f t="shared" ref="L6:L10" si="5">K6/E6*100</f>
        <v>-1.25469946097749</v>
      </c>
      <c r="M6" s="122"/>
    </row>
    <row r="7" s="55" customFormat="1" ht="30" customHeight="1" spans="1:13">
      <c r="A7" s="114" t="s">
        <v>123</v>
      </c>
      <c r="B7" s="99"/>
      <c r="C7" s="99"/>
      <c r="D7" s="99"/>
      <c r="E7" s="99"/>
      <c r="F7" s="99">
        <v>3000</v>
      </c>
      <c r="G7" s="99">
        <f t="shared" si="0"/>
        <v>3000</v>
      </c>
      <c r="H7" s="101">
        <f t="shared" ref="H7:L7" si="6">E7-B7</f>
        <v>0</v>
      </c>
      <c r="I7" s="99">
        <f t="shared" si="2"/>
        <v>3000</v>
      </c>
      <c r="J7" s="101">
        <f t="shared" si="6"/>
        <v>3000</v>
      </c>
      <c r="K7" s="99">
        <f t="shared" si="4"/>
        <v>3000</v>
      </c>
      <c r="L7" s="101">
        <f t="shared" si="6"/>
        <v>0</v>
      </c>
      <c r="M7" s="122"/>
    </row>
    <row r="8" s="55" customFormat="1" ht="30" customHeight="1" spans="1:13">
      <c r="A8" s="114" t="s">
        <v>124</v>
      </c>
      <c r="B8" s="99"/>
      <c r="C8" s="99">
        <v>969</v>
      </c>
      <c r="D8" s="99"/>
      <c r="E8" s="99">
        <v>969</v>
      </c>
      <c r="F8" s="99"/>
      <c r="G8" s="99">
        <f t="shared" si="0"/>
        <v>0</v>
      </c>
      <c r="H8" s="101">
        <f>E8-B8</f>
        <v>969</v>
      </c>
      <c r="I8" s="99">
        <f t="shared" si="2"/>
        <v>-969</v>
      </c>
      <c r="J8" s="100">
        <f t="shared" si="3"/>
        <v>-100</v>
      </c>
      <c r="K8" s="99">
        <f t="shared" si="4"/>
        <v>-969</v>
      </c>
      <c r="L8" s="107">
        <f t="shared" si="5"/>
        <v>-100</v>
      </c>
      <c r="M8" s="122"/>
    </row>
    <row r="9" s="111" customFormat="1" ht="39" customHeight="1" spans="1:14">
      <c r="A9" s="114" t="s">
        <v>125</v>
      </c>
      <c r="B9" s="99"/>
      <c r="C9" s="99"/>
      <c r="D9" s="99"/>
      <c r="E9" s="99"/>
      <c r="F9" s="99"/>
      <c r="G9" s="99"/>
      <c r="H9" s="100"/>
      <c r="I9" s="99"/>
      <c r="J9" s="100"/>
      <c r="K9" s="99"/>
      <c r="L9" s="107"/>
      <c r="M9" s="122"/>
      <c r="N9" s="55"/>
    </row>
    <row r="10" s="84" customFormat="1" ht="30" customHeight="1" spans="1:14">
      <c r="A10" s="90" t="s">
        <v>126</v>
      </c>
      <c r="B10" s="115">
        <f>SUM(B6:B9)</f>
        <v>14323</v>
      </c>
      <c r="C10" s="115">
        <f>SUM(C6:C9)</f>
        <v>15039.15</v>
      </c>
      <c r="D10" s="115">
        <v>2300</v>
      </c>
      <c r="E10" s="115">
        <f>E6+E8</f>
        <v>23046</v>
      </c>
      <c r="F10" s="115">
        <f>SUM(F6:F9)</f>
        <v>24800</v>
      </c>
      <c r="G10" s="115">
        <f t="shared" si="0"/>
        <v>10477</v>
      </c>
      <c r="H10" s="116">
        <f t="shared" si="1"/>
        <v>73.1480835020596</v>
      </c>
      <c r="I10" s="115">
        <f t="shared" si="2"/>
        <v>9760.85</v>
      </c>
      <c r="J10" s="116">
        <f t="shared" si="3"/>
        <v>64.9029366686282</v>
      </c>
      <c r="K10" s="115">
        <f t="shared" si="4"/>
        <v>1754</v>
      </c>
      <c r="L10" s="123">
        <f>K10/E10*100</f>
        <v>7.6108652260696</v>
      </c>
      <c r="M10" s="124"/>
      <c r="N10" s="125"/>
    </row>
    <row r="11" s="55" customFormat="1" spans="1:12">
      <c r="A11" s="85"/>
      <c r="B11" s="117"/>
      <c r="C11" s="117"/>
      <c r="D11" s="117"/>
      <c r="E11" s="117"/>
      <c r="F11" s="117"/>
      <c r="G11" s="117"/>
      <c r="H11" s="118"/>
      <c r="I11" s="118"/>
      <c r="J11" s="86"/>
      <c r="K11" s="86"/>
      <c r="L11" s="86"/>
    </row>
    <row r="12" s="55" customFormat="1" spans="1:12">
      <c r="A12" s="85"/>
      <c r="B12" s="119"/>
      <c r="C12" s="119"/>
      <c r="D12" s="119"/>
      <c r="E12" s="119"/>
      <c r="F12" s="119"/>
      <c r="G12" s="119"/>
      <c r="J12" s="110"/>
      <c r="K12" s="110"/>
      <c r="L12" s="110"/>
    </row>
    <row r="13" s="55" customFormat="1" spans="1:12">
      <c r="A13" s="85"/>
      <c r="B13" s="120"/>
      <c r="C13" s="120"/>
      <c r="D13" s="120"/>
      <c r="E13" s="120"/>
      <c r="F13" s="120"/>
      <c r="G13" s="120"/>
      <c r="J13" s="86"/>
      <c r="K13" s="86"/>
      <c r="L13" s="86"/>
    </row>
    <row r="14" s="55" customFormat="1" spans="1:12">
      <c r="A14" s="85"/>
      <c r="B14" s="120"/>
      <c r="C14" s="120"/>
      <c r="D14" s="120"/>
      <c r="E14" s="120"/>
      <c r="F14" s="120"/>
      <c r="G14" s="120"/>
      <c r="J14" s="86"/>
      <c r="K14" s="86"/>
      <c r="L14" s="86"/>
    </row>
    <row r="15" s="55" customFormat="1" spans="1:12">
      <c r="A15" s="85"/>
      <c r="J15" s="110"/>
      <c r="K15" s="110"/>
      <c r="L15" s="110"/>
    </row>
    <row r="16" s="55" customFormat="1" spans="1:12">
      <c r="A16" s="85"/>
      <c r="J16" s="86"/>
      <c r="K16" s="86"/>
      <c r="L16" s="86"/>
    </row>
    <row r="17" s="55" customFormat="1" spans="1:12">
      <c r="A17" s="85"/>
      <c r="J17" s="86"/>
      <c r="K17" s="86"/>
      <c r="L17" s="86"/>
    </row>
    <row r="18" s="55" customFormat="1" spans="1:12">
      <c r="A18" s="103"/>
      <c r="J18" s="86"/>
      <c r="K18" s="86"/>
      <c r="L18" s="86"/>
    </row>
    <row r="19" s="55" customFormat="1" spans="1:12">
      <c r="A19" s="85"/>
      <c r="J19" s="126"/>
      <c r="K19" s="126"/>
      <c r="L19" s="126"/>
    </row>
    <row r="20" s="55" customFormat="1" spans="1:12">
      <c r="A20" s="85"/>
      <c r="J20" s="86"/>
      <c r="K20" s="86"/>
      <c r="L20" s="86"/>
    </row>
    <row r="21" s="55" customFormat="1" spans="1:12">
      <c r="A21" s="85"/>
      <c r="J21" s="86"/>
      <c r="K21" s="86"/>
      <c r="L21" s="86"/>
    </row>
    <row r="22" s="55" customFormat="1" spans="1:12">
      <c r="A22" s="85"/>
      <c r="J22" s="86"/>
      <c r="K22" s="86"/>
      <c r="L22" s="86"/>
    </row>
    <row r="23" s="55" customFormat="1" spans="1:12">
      <c r="A23" s="85"/>
      <c r="J23" s="86"/>
      <c r="K23" s="86"/>
      <c r="L23" s="86"/>
    </row>
    <row r="24" s="55" customFormat="1" spans="1:12">
      <c r="A24" s="85"/>
      <c r="J24" s="86"/>
      <c r="K24" s="86"/>
      <c r="L24" s="86"/>
    </row>
    <row r="25" s="55" customFormat="1" spans="1:12">
      <c r="A25" s="85"/>
      <c r="J25" s="86"/>
      <c r="K25" s="86"/>
      <c r="L25" s="86"/>
    </row>
    <row r="26" s="55" customFormat="1" spans="1:12">
      <c r="A26" s="85"/>
      <c r="J26" s="86"/>
      <c r="K26" s="86"/>
      <c r="L26" s="86"/>
    </row>
    <row r="27" s="55" customFormat="1" spans="1:12">
      <c r="A27" s="85"/>
      <c r="J27" s="86"/>
      <c r="K27" s="86"/>
      <c r="L27" s="86"/>
    </row>
    <row r="28" s="55" customFormat="1" spans="1:12">
      <c r="A28" s="85"/>
      <c r="J28" s="86"/>
      <c r="K28" s="86"/>
      <c r="L28" s="86"/>
    </row>
    <row r="29" s="55" customFormat="1" spans="1:12">
      <c r="A29" s="85"/>
      <c r="J29" s="86"/>
      <c r="K29" s="86"/>
      <c r="L29" s="86"/>
    </row>
    <row r="30" s="55" customFormat="1" spans="1:12">
      <c r="A30" s="85"/>
      <c r="J30" s="86"/>
      <c r="K30" s="86"/>
      <c r="L30" s="86"/>
    </row>
    <row r="31" s="55" customFormat="1" spans="1:12">
      <c r="A31" s="85"/>
      <c r="J31" s="86"/>
      <c r="K31" s="86"/>
      <c r="L31" s="86"/>
    </row>
    <row r="32" s="55" customFormat="1" spans="1:12">
      <c r="A32" s="85"/>
      <c r="J32" s="86"/>
      <c r="K32" s="86"/>
      <c r="L32" s="86"/>
    </row>
    <row r="33" s="55" customFormat="1" spans="1:12">
      <c r="A33" s="85"/>
      <c r="J33" s="86"/>
      <c r="K33" s="86"/>
      <c r="L33" s="86"/>
    </row>
    <row r="34" s="55" customFormat="1" spans="1:12">
      <c r="A34" s="85"/>
      <c r="J34" s="86"/>
      <c r="K34" s="86"/>
      <c r="L34" s="86"/>
    </row>
    <row r="35" s="55" customFormat="1" spans="1:12">
      <c r="A35" s="85"/>
      <c r="J35" s="86"/>
      <c r="K35" s="86"/>
      <c r="L35" s="86"/>
    </row>
    <row r="36" s="55" customFormat="1" spans="1:12">
      <c r="A36" s="85"/>
      <c r="J36" s="86"/>
      <c r="K36" s="86"/>
      <c r="L36" s="86"/>
    </row>
    <row r="37" s="55" customFormat="1" spans="1:12">
      <c r="A37" s="85"/>
      <c r="J37" s="86"/>
      <c r="K37" s="86"/>
      <c r="L37" s="86"/>
    </row>
    <row r="38" s="55" customFormat="1" spans="1:12">
      <c r="A38" s="85"/>
      <c r="J38" s="86"/>
      <c r="K38" s="86"/>
      <c r="L38" s="86"/>
    </row>
    <row r="39" s="55" customFormat="1" spans="1:12">
      <c r="A39" s="85"/>
      <c r="J39" s="86"/>
      <c r="K39" s="86"/>
      <c r="L39" s="86"/>
    </row>
    <row r="40" s="55" customFormat="1" spans="1:12">
      <c r="A40" s="85"/>
      <c r="J40" s="86"/>
      <c r="K40" s="86"/>
      <c r="L40" s="86"/>
    </row>
    <row r="41" s="55" customFormat="1" spans="1:12">
      <c r="A41" s="85"/>
      <c r="J41" s="86"/>
      <c r="K41" s="86"/>
      <c r="L41" s="86"/>
    </row>
    <row r="42" s="55" customFormat="1" ht="69" customHeight="1" spans="1:12">
      <c r="A42" s="85"/>
      <c r="J42" s="86"/>
      <c r="K42" s="86"/>
      <c r="L42" s="86"/>
    </row>
  </sheetData>
  <mergeCells count="12">
    <mergeCell ref="A2:M2"/>
    <mergeCell ref="J3:M3"/>
    <mergeCell ref="G4:H4"/>
    <mergeCell ref="I4:J4"/>
    <mergeCell ref="K4:L4"/>
    <mergeCell ref="A4:A5"/>
    <mergeCell ref="B4:B5"/>
    <mergeCell ref="C4:C5"/>
    <mergeCell ref="D4:D5"/>
    <mergeCell ref="E4:E5"/>
    <mergeCell ref="F4:F5"/>
    <mergeCell ref="M4:M5"/>
  </mergeCells>
  <pageMargins left="0.2" right="0.2" top="0.98" bottom="0.98" header="0.51" footer="0.51"/>
  <pageSetup paperSize="9" scale="63" fitToHeight="0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M13"/>
  <sheetViews>
    <sheetView zoomScaleSheetLayoutView="60" workbookViewId="0">
      <selection activeCell="M9" sqref="M9"/>
    </sheetView>
  </sheetViews>
  <sheetFormatPr defaultColWidth="9" defaultRowHeight="12"/>
  <cols>
    <col min="1" max="1" width="26.25" style="85" customWidth="1"/>
    <col min="2" max="12" width="11.6666666666667" style="55" customWidth="1"/>
    <col min="13" max="13" width="11.6666666666667" style="86" customWidth="1"/>
    <col min="14" max="14" width="10.25" style="55" customWidth="1"/>
    <col min="15" max="16384" width="9" style="55"/>
  </cols>
  <sheetData>
    <row r="1" s="83" customFormat="1" ht="27" customHeight="1" spans="1:13">
      <c r="A1" s="54" t="s">
        <v>127</v>
      </c>
      <c r="M1" s="104"/>
    </row>
    <row r="2" ht="33" customHeight="1" spans="1:13">
      <c r="A2" s="87" t="s">
        <v>128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ht="18" customHeight="1" spans="2:13">
      <c r="B3" s="88"/>
      <c r="C3" s="88"/>
      <c r="D3" s="88"/>
      <c r="E3" s="88"/>
      <c r="F3" s="88"/>
      <c r="G3" s="88"/>
      <c r="H3" s="88"/>
      <c r="I3" s="85"/>
      <c r="J3" s="85"/>
      <c r="K3" s="85"/>
      <c r="L3" s="85"/>
      <c r="M3" s="105" t="s">
        <v>2</v>
      </c>
    </row>
    <row r="4" ht="59" customHeight="1" spans="1:13">
      <c r="A4" s="89" t="s">
        <v>69</v>
      </c>
      <c r="B4" s="90" t="s">
        <v>4</v>
      </c>
      <c r="C4" s="91" t="s">
        <v>113</v>
      </c>
      <c r="D4" s="91" t="s">
        <v>114</v>
      </c>
      <c r="E4" s="91" t="s">
        <v>6</v>
      </c>
      <c r="F4" s="92" t="s">
        <v>7</v>
      </c>
      <c r="G4" s="93" t="s">
        <v>129</v>
      </c>
      <c r="H4" s="94"/>
      <c r="I4" s="93" t="s">
        <v>130</v>
      </c>
      <c r="J4" s="94"/>
      <c r="K4" s="93" t="s">
        <v>10</v>
      </c>
      <c r="L4" s="94"/>
      <c r="M4" s="106" t="s">
        <v>73</v>
      </c>
    </row>
    <row r="5" ht="59" customHeight="1" spans="1:13">
      <c r="A5" s="89"/>
      <c r="B5" s="90"/>
      <c r="C5" s="91"/>
      <c r="D5" s="91"/>
      <c r="E5" s="91"/>
      <c r="F5" s="95"/>
      <c r="G5" s="94" t="s">
        <v>12</v>
      </c>
      <c r="H5" s="96" t="s">
        <v>13</v>
      </c>
      <c r="I5" s="91" t="s">
        <v>12</v>
      </c>
      <c r="J5" s="96" t="s">
        <v>13</v>
      </c>
      <c r="K5" s="91" t="s">
        <v>12</v>
      </c>
      <c r="L5" s="96" t="s">
        <v>13</v>
      </c>
      <c r="M5" s="106"/>
    </row>
    <row r="6" s="55" customFormat="1" ht="35" customHeight="1" spans="1:13">
      <c r="A6" s="97" t="s">
        <v>131</v>
      </c>
      <c r="B6" s="98">
        <v>9035</v>
      </c>
      <c r="C6" s="98">
        <v>10082</v>
      </c>
      <c r="D6" s="98">
        <v>4445</v>
      </c>
      <c r="E6" s="98">
        <v>9896</v>
      </c>
      <c r="F6" s="98">
        <v>9588.529491</v>
      </c>
      <c r="G6" s="99">
        <f t="shared" ref="G6:G9" si="0">F6-B6</f>
        <v>553.529490999999</v>
      </c>
      <c r="H6" s="100">
        <f t="shared" ref="H6:H9" si="1">G6/B6*100</f>
        <v>6.12650239070281</v>
      </c>
      <c r="I6" s="101">
        <f t="shared" ref="I6:I9" si="2">F6-C6</f>
        <v>-493.470509000001</v>
      </c>
      <c r="J6" s="100">
        <f t="shared" ref="J6:J9" si="3">I6/C6*100</f>
        <v>-4.8945696191232</v>
      </c>
      <c r="K6" s="99">
        <f t="shared" ref="K6:K9" si="4">F6-E6</f>
        <v>-307.470509000001</v>
      </c>
      <c r="L6" s="107">
        <f t="shared" ref="L6:L9" si="5">K6/E6*100</f>
        <v>-3.10701807801132</v>
      </c>
      <c r="M6" s="108"/>
    </row>
    <row r="7" s="55" customFormat="1" ht="34" customHeight="1" spans="1:13">
      <c r="A7" s="97" t="s">
        <v>132</v>
      </c>
      <c r="B7" s="98"/>
      <c r="C7" s="98"/>
      <c r="D7" s="98"/>
      <c r="E7" s="98"/>
      <c r="F7" s="98"/>
      <c r="G7" s="99">
        <f t="shared" si="0"/>
        <v>0</v>
      </c>
      <c r="H7" s="101">
        <f t="shared" ref="H7:L7" si="6">E7-B7</f>
        <v>0</v>
      </c>
      <c r="I7" s="101">
        <f t="shared" si="2"/>
        <v>0</v>
      </c>
      <c r="J7" s="101">
        <f t="shared" si="6"/>
        <v>0</v>
      </c>
      <c r="K7" s="99">
        <f t="shared" si="4"/>
        <v>0</v>
      </c>
      <c r="L7" s="101">
        <f t="shared" si="6"/>
        <v>0</v>
      </c>
      <c r="M7" s="108"/>
    </row>
    <row r="8" s="55" customFormat="1" ht="31" customHeight="1" spans="1:13">
      <c r="A8" s="97" t="s">
        <v>133</v>
      </c>
      <c r="B8" s="98">
        <v>0</v>
      </c>
      <c r="C8" s="98"/>
      <c r="D8" s="98"/>
      <c r="E8" s="98"/>
      <c r="F8" s="98"/>
      <c r="G8" s="99">
        <f t="shared" si="0"/>
        <v>0</v>
      </c>
      <c r="H8" s="101">
        <f t="shared" ref="H8:L8" si="7">E8-B8</f>
        <v>0</v>
      </c>
      <c r="I8" s="101">
        <f t="shared" si="2"/>
        <v>0</v>
      </c>
      <c r="J8" s="101">
        <f t="shared" si="7"/>
        <v>0</v>
      </c>
      <c r="K8" s="99">
        <f t="shared" si="4"/>
        <v>0</v>
      </c>
      <c r="L8" s="101">
        <f t="shared" si="7"/>
        <v>0</v>
      </c>
      <c r="M8" s="108"/>
    </row>
    <row r="9" s="84" customFormat="1" ht="28" customHeight="1" spans="1:13">
      <c r="A9" s="90" t="s">
        <v>126</v>
      </c>
      <c r="B9" s="102">
        <f>SUM(B6:B8)</f>
        <v>9035</v>
      </c>
      <c r="C9" s="102">
        <f>SUM(C6:C8)</f>
        <v>10082</v>
      </c>
      <c r="D9" s="102">
        <f>SUM(D6:D8)</f>
        <v>4445</v>
      </c>
      <c r="E9" s="102">
        <v>9869</v>
      </c>
      <c r="F9" s="102">
        <f>F6+F7+F8</f>
        <v>9588.529491</v>
      </c>
      <c r="G9" s="99">
        <f t="shared" si="0"/>
        <v>553.529490999999</v>
      </c>
      <c r="H9" s="100">
        <f t="shared" si="1"/>
        <v>6.12650239070281</v>
      </c>
      <c r="I9" s="101">
        <f t="shared" si="2"/>
        <v>-493.470509000001</v>
      </c>
      <c r="J9" s="100">
        <f t="shared" si="3"/>
        <v>-4.8945696191232</v>
      </c>
      <c r="K9" s="99">
        <f t="shared" si="4"/>
        <v>-280.470509000001</v>
      </c>
      <c r="L9" s="107">
        <f t="shared" si="5"/>
        <v>-2.84193443104672</v>
      </c>
      <c r="M9" s="109"/>
    </row>
    <row r="10" spans="13:13">
      <c r="M10" s="110"/>
    </row>
    <row r="13" spans="1:1">
      <c r="A13" s="103"/>
    </row>
  </sheetData>
  <mergeCells count="11">
    <mergeCell ref="A2:M2"/>
    <mergeCell ref="G4:H4"/>
    <mergeCell ref="I4:J4"/>
    <mergeCell ref="K4:L4"/>
    <mergeCell ref="A4:A5"/>
    <mergeCell ref="B4:B5"/>
    <mergeCell ref="C4:C5"/>
    <mergeCell ref="D4:D5"/>
    <mergeCell ref="E4:E5"/>
    <mergeCell ref="F4:F5"/>
    <mergeCell ref="M4:M5"/>
  </mergeCells>
  <pageMargins left="0.75" right="0.16" top="0.98" bottom="0.98" header="0.51" footer="0.51"/>
  <pageSetup paperSize="9" scale="57" fitToHeight="0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K546"/>
  <sheetViews>
    <sheetView topLeftCell="A3" workbookViewId="0">
      <selection activeCell="F15" sqref="F15"/>
    </sheetView>
  </sheetViews>
  <sheetFormatPr defaultColWidth="9" defaultRowHeight="13.5"/>
  <cols>
    <col min="1" max="3" width="5.88333333333333" customWidth="1"/>
    <col min="4" max="4" width="4.55833333333333" customWidth="1"/>
    <col min="6" max="6" width="35.8833333333333" customWidth="1"/>
    <col min="7" max="7" width="15.3833333333333" style="35" customWidth="1"/>
    <col min="8" max="8" width="12.8833333333333" style="35" customWidth="1"/>
    <col min="9" max="9" width="15.3833333333333" style="35" customWidth="1"/>
    <col min="10" max="10" width="12.8833333333333" style="35" customWidth="1"/>
    <col min="11" max="11" width="14.1333333333333" style="35" customWidth="1"/>
  </cols>
  <sheetData>
    <row r="1" ht="20" customHeight="1" spans="1:11">
      <c r="A1" s="54" t="s">
        <v>134</v>
      </c>
      <c r="B1" s="55"/>
      <c r="C1" s="55"/>
      <c r="D1" s="55"/>
      <c r="E1" s="55"/>
      <c r="F1" s="55"/>
      <c r="G1" s="56"/>
      <c r="H1" s="56"/>
      <c r="I1" s="56"/>
      <c r="J1" s="82"/>
      <c r="K1" s="56"/>
    </row>
    <row r="2" ht="25.5" spans="1:11">
      <c r="A2" s="57" t="s">
        <v>135</v>
      </c>
      <c r="B2" s="57"/>
      <c r="C2" s="57"/>
      <c r="D2" s="58"/>
      <c r="E2" s="58"/>
      <c r="F2" s="58"/>
      <c r="G2" s="59"/>
      <c r="H2" s="59"/>
      <c r="I2" s="59"/>
      <c r="J2" s="59"/>
      <c r="K2" s="59"/>
    </row>
    <row r="3" ht="14.25" spans="1:11">
      <c r="A3" s="60"/>
      <c r="B3" s="60"/>
      <c r="C3" s="60"/>
      <c r="D3" s="61"/>
      <c r="E3" s="62"/>
      <c r="F3" s="62"/>
      <c r="G3" s="63"/>
      <c r="H3" s="63"/>
      <c r="I3" s="63"/>
      <c r="J3" s="63"/>
      <c r="K3" s="63" t="s">
        <v>2</v>
      </c>
    </row>
    <row r="4" ht="26" customHeight="1" spans="1:11">
      <c r="A4" s="64" t="s">
        <v>136</v>
      </c>
      <c r="B4" s="64"/>
      <c r="C4" s="64"/>
      <c r="D4" s="65" t="s">
        <v>137</v>
      </c>
      <c r="E4" s="66"/>
      <c r="F4" s="67"/>
      <c r="G4" s="68" t="s">
        <v>138</v>
      </c>
      <c r="H4" s="68"/>
      <c r="I4" s="68"/>
      <c r="J4" s="68"/>
      <c r="K4" s="68"/>
    </row>
    <row r="5" ht="26" customHeight="1" spans="1:11">
      <c r="A5" s="64"/>
      <c r="B5" s="64"/>
      <c r="C5" s="64"/>
      <c r="D5" s="69"/>
      <c r="E5" s="70"/>
      <c r="F5" s="71"/>
      <c r="G5" s="68" t="s">
        <v>139</v>
      </c>
      <c r="H5" s="68" t="s">
        <v>140</v>
      </c>
      <c r="I5" s="68"/>
      <c r="J5" s="68" t="s">
        <v>141</v>
      </c>
      <c r="K5" s="68"/>
    </row>
    <row r="6" ht="26" customHeight="1" spans="1:11">
      <c r="A6" s="64" t="s">
        <v>142</v>
      </c>
      <c r="B6" s="64" t="s">
        <v>143</v>
      </c>
      <c r="C6" s="64" t="s">
        <v>144</v>
      </c>
      <c r="D6" s="72"/>
      <c r="E6" s="73"/>
      <c r="F6" s="74"/>
      <c r="G6" s="68"/>
      <c r="H6" s="68" t="s">
        <v>145</v>
      </c>
      <c r="I6" s="68" t="s">
        <v>146</v>
      </c>
      <c r="J6" s="68" t="s">
        <v>147</v>
      </c>
      <c r="K6" s="68" t="s">
        <v>148</v>
      </c>
    </row>
    <row r="7" ht="39" customHeight="1" spans="1:11">
      <c r="A7" s="75" t="s">
        <v>149</v>
      </c>
      <c r="B7" s="76"/>
      <c r="C7" s="77"/>
      <c r="D7" s="78"/>
      <c r="E7" s="78"/>
      <c r="F7" s="79"/>
      <c r="G7" s="80">
        <v>-135780.048678628</v>
      </c>
      <c r="H7" s="80">
        <v>32974.213913</v>
      </c>
      <c r="I7" s="80">
        <v>-168754.262591633</v>
      </c>
      <c r="J7" s="80">
        <v>45769.620056005</v>
      </c>
      <c r="K7" s="80">
        <v>-45769.620056</v>
      </c>
    </row>
    <row r="8" ht="24" customHeight="1" spans="1:11">
      <c r="A8" s="48" t="s">
        <v>150</v>
      </c>
      <c r="B8" s="48"/>
      <c r="C8" s="48"/>
      <c r="D8" s="50" t="s">
        <v>151</v>
      </c>
      <c r="E8" s="50"/>
      <c r="F8" s="51"/>
      <c r="G8" s="81">
        <v>-6421.09433099502</v>
      </c>
      <c r="H8" s="52">
        <v>16548.812352</v>
      </c>
      <c r="I8" s="52">
        <v>-13564.562915</v>
      </c>
      <c r="J8" s="52">
        <v>6454.32199600496</v>
      </c>
      <c r="K8" s="52">
        <v>-15859.665764</v>
      </c>
    </row>
    <row r="9" ht="24" customHeight="1" spans="1:11">
      <c r="A9" s="48" t="s">
        <v>150</v>
      </c>
      <c r="B9" s="48" t="s">
        <v>152</v>
      </c>
      <c r="C9" s="48"/>
      <c r="D9" s="50"/>
      <c r="E9" s="50" t="s">
        <v>153</v>
      </c>
      <c r="F9" s="51"/>
      <c r="G9" s="81">
        <v>-14.139955</v>
      </c>
      <c r="H9" s="52">
        <v>82.0239</v>
      </c>
      <c r="I9" s="52">
        <v>-111.269555</v>
      </c>
      <c r="J9" s="52">
        <v>15.1057</v>
      </c>
      <c r="K9" s="52">
        <v>0</v>
      </c>
    </row>
    <row r="10" ht="24" customHeight="1" spans="1:11">
      <c r="A10" s="48" t="s">
        <v>150</v>
      </c>
      <c r="B10" s="48" t="s">
        <v>152</v>
      </c>
      <c r="C10" s="48" t="s">
        <v>152</v>
      </c>
      <c r="D10" s="50"/>
      <c r="E10" s="50"/>
      <c r="F10" s="51" t="s">
        <v>154</v>
      </c>
      <c r="G10" s="81">
        <v>9.0684</v>
      </c>
      <c r="H10" s="52">
        <v>78.3646</v>
      </c>
      <c r="I10" s="52">
        <v>-71.1957</v>
      </c>
      <c r="J10" s="52">
        <v>1.8995</v>
      </c>
      <c r="K10" s="52">
        <v>0</v>
      </c>
    </row>
    <row r="11" ht="24" customHeight="1" spans="1:11">
      <c r="A11" s="48" t="s">
        <v>150</v>
      </c>
      <c r="B11" s="48" t="s">
        <v>152</v>
      </c>
      <c r="C11" s="48" t="s">
        <v>155</v>
      </c>
      <c r="D11" s="50"/>
      <c r="E11" s="50"/>
      <c r="F11" s="51" t="s">
        <v>156</v>
      </c>
      <c r="G11" s="81">
        <v>-8.4</v>
      </c>
      <c r="H11" s="52">
        <v>0</v>
      </c>
      <c r="I11" s="52">
        <v>-10.4</v>
      </c>
      <c r="J11" s="52">
        <v>2</v>
      </c>
      <c r="K11" s="52">
        <v>0</v>
      </c>
    </row>
    <row r="12" ht="24" customHeight="1" spans="1:11">
      <c r="A12" s="48" t="s">
        <v>150</v>
      </c>
      <c r="B12" s="48" t="s">
        <v>152</v>
      </c>
      <c r="C12" s="48" t="s">
        <v>157</v>
      </c>
      <c r="D12" s="50"/>
      <c r="E12" s="50"/>
      <c r="F12" s="51" t="s">
        <v>158</v>
      </c>
      <c r="G12" s="81">
        <v>0</v>
      </c>
      <c r="H12" s="52">
        <v>0</v>
      </c>
      <c r="I12" s="52">
        <v>0</v>
      </c>
      <c r="J12" s="52">
        <v>0</v>
      </c>
      <c r="K12" s="52">
        <v>0</v>
      </c>
    </row>
    <row r="13" ht="24" customHeight="1" spans="1:11">
      <c r="A13" s="48" t="s">
        <v>150</v>
      </c>
      <c r="B13" s="48" t="s">
        <v>152</v>
      </c>
      <c r="C13" s="48" t="s">
        <v>159</v>
      </c>
      <c r="D13" s="50"/>
      <c r="E13" s="50"/>
      <c r="F13" s="51" t="s">
        <v>160</v>
      </c>
      <c r="G13" s="81">
        <v>-19.341855</v>
      </c>
      <c r="H13" s="52">
        <v>0</v>
      </c>
      <c r="I13" s="52">
        <v>-19.341855</v>
      </c>
      <c r="J13" s="52">
        <v>0</v>
      </c>
      <c r="K13" s="52">
        <v>0</v>
      </c>
    </row>
    <row r="14" ht="24" customHeight="1" spans="1:11">
      <c r="A14" s="48" t="s">
        <v>150</v>
      </c>
      <c r="B14" s="48" t="s">
        <v>152</v>
      </c>
      <c r="C14" s="48" t="s">
        <v>161</v>
      </c>
      <c r="D14" s="50"/>
      <c r="E14" s="50"/>
      <c r="F14" s="51" t="s">
        <v>162</v>
      </c>
      <c r="G14" s="81">
        <v>4.5335</v>
      </c>
      <c r="H14" s="52">
        <v>3.6593</v>
      </c>
      <c r="I14" s="52">
        <v>-10.332</v>
      </c>
      <c r="J14" s="52">
        <v>11.2062</v>
      </c>
      <c r="K14" s="52">
        <v>0</v>
      </c>
    </row>
    <row r="15" ht="24" customHeight="1" spans="1:11">
      <c r="A15" s="48" t="s">
        <v>150</v>
      </c>
      <c r="B15" s="48" t="s">
        <v>155</v>
      </c>
      <c r="C15" s="48"/>
      <c r="D15" s="50"/>
      <c r="E15" s="50" t="s">
        <v>163</v>
      </c>
      <c r="F15" s="51"/>
      <c r="G15" s="81">
        <v>-144.949893</v>
      </c>
      <c r="H15" s="52">
        <v>0</v>
      </c>
      <c r="I15" s="52">
        <v>-154.811193</v>
      </c>
      <c r="J15" s="52">
        <v>10.2613</v>
      </c>
      <c r="K15" s="52">
        <v>-0.4</v>
      </c>
    </row>
    <row r="16" ht="24" customHeight="1" spans="1:11">
      <c r="A16" s="48" t="s">
        <v>150</v>
      </c>
      <c r="B16" s="48" t="s">
        <v>155</v>
      </c>
      <c r="C16" s="48" t="s">
        <v>152</v>
      </c>
      <c r="D16" s="50"/>
      <c r="E16" s="50"/>
      <c r="F16" s="51" t="s">
        <v>154</v>
      </c>
      <c r="G16" s="81">
        <v>-66.326513</v>
      </c>
      <c r="H16" s="52">
        <v>0</v>
      </c>
      <c r="I16" s="52">
        <v>-66.782713</v>
      </c>
      <c r="J16" s="52">
        <v>0.8562</v>
      </c>
      <c r="K16" s="52">
        <v>-0.4</v>
      </c>
    </row>
    <row r="17" ht="24" customHeight="1" spans="1:11">
      <c r="A17" s="48" t="s">
        <v>150</v>
      </c>
      <c r="B17" s="48" t="s">
        <v>155</v>
      </c>
      <c r="C17" s="48" t="s">
        <v>155</v>
      </c>
      <c r="D17" s="50"/>
      <c r="E17" s="50"/>
      <c r="F17" s="51" t="s">
        <v>156</v>
      </c>
      <c r="G17" s="81">
        <v>-66.95348</v>
      </c>
      <c r="H17" s="52">
        <v>0</v>
      </c>
      <c r="I17" s="52">
        <v>-66.95348</v>
      </c>
      <c r="J17" s="52">
        <v>0</v>
      </c>
      <c r="K17" s="52">
        <v>0</v>
      </c>
    </row>
    <row r="18" ht="24" customHeight="1" spans="1:11">
      <c r="A18" s="48" t="s">
        <v>150</v>
      </c>
      <c r="B18" s="48" t="s">
        <v>155</v>
      </c>
      <c r="C18" s="48" t="s">
        <v>157</v>
      </c>
      <c r="D18" s="50"/>
      <c r="E18" s="50"/>
      <c r="F18" s="51" t="s">
        <v>164</v>
      </c>
      <c r="G18" s="81">
        <v>0</v>
      </c>
      <c r="H18" s="52">
        <v>0</v>
      </c>
      <c r="I18" s="52">
        <v>0</v>
      </c>
      <c r="J18" s="52">
        <v>0</v>
      </c>
      <c r="K18" s="52">
        <v>0</v>
      </c>
    </row>
    <row r="19" ht="24" customHeight="1" spans="1:11">
      <c r="A19" s="48" t="s">
        <v>150</v>
      </c>
      <c r="B19" s="48" t="s">
        <v>155</v>
      </c>
      <c r="C19" s="48" t="s">
        <v>161</v>
      </c>
      <c r="D19" s="50"/>
      <c r="E19" s="50"/>
      <c r="F19" s="51" t="s">
        <v>165</v>
      </c>
      <c r="G19" s="81">
        <v>-11.6699</v>
      </c>
      <c r="H19" s="52">
        <v>0</v>
      </c>
      <c r="I19" s="52">
        <v>-21.075</v>
      </c>
      <c r="J19" s="52">
        <v>9.4051</v>
      </c>
      <c r="K19" s="52">
        <v>0</v>
      </c>
    </row>
    <row r="20" ht="24" customHeight="1" spans="1:11">
      <c r="A20" s="48" t="s">
        <v>150</v>
      </c>
      <c r="B20" s="48" t="s">
        <v>166</v>
      </c>
      <c r="C20" s="48"/>
      <c r="D20" s="50"/>
      <c r="E20" s="50" t="s">
        <v>167</v>
      </c>
      <c r="F20" s="51"/>
      <c r="G20" s="81">
        <v>-4718.019515</v>
      </c>
      <c r="H20" s="52">
        <v>303.566889</v>
      </c>
      <c r="I20" s="52">
        <v>-5088.004693</v>
      </c>
      <c r="J20" s="52">
        <v>1584.793486</v>
      </c>
      <c r="K20" s="52">
        <v>-1518.375197</v>
      </c>
    </row>
    <row r="21" ht="24" customHeight="1" spans="1:11">
      <c r="A21" s="48" t="s">
        <v>150</v>
      </c>
      <c r="B21" s="48" t="s">
        <v>166</v>
      </c>
      <c r="C21" s="48" t="s">
        <v>152</v>
      </c>
      <c r="D21" s="50"/>
      <c r="E21" s="50"/>
      <c r="F21" s="51" t="s">
        <v>154</v>
      </c>
      <c r="G21" s="81">
        <v>-1762.752723</v>
      </c>
      <c r="H21" s="52">
        <v>27.280609</v>
      </c>
      <c r="I21" s="52">
        <v>-1797.374736</v>
      </c>
      <c r="J21" s="52">
        <v>288.153189</v>
      </c>
      <c r="K21" s="52">
        <v>-280.811785</v>
      </c>
    </row>
    <row r="22" ht="24" customHeight="1" spans="1:11">
      <c r="A22" s="48" t="s">
        <v>150</v>
      </c>
      <c r="B22" s="48" t="s">
        <v>166</v>
      </c>
      <c r="C22" s="48" t="s">
        <v>155</v>
      </c>
      <c r="D22" s="50"/>
      <c r="E22" s="50"/>
      <c r="F22" s="51" t="s">
        <v>156</v>
      </c>
      <c r="G22" s="81">
        <v>-1865.718049</v>
      </c>
      <c r="H22" s="52">
        <v>228.799192</v>
      </c>
      <c r="I22" s="52">
        <v>-1865.335305</v>
      </c>
      <c r="J22" s="52">
        <v>377.829671</v>
      </c>
      <c r="K22" s="52">
        <v>-607.011607</v>
      </c>
    </row>
    <row r="23" ht="24" customHeight="1" spans="1:11">
      <c r="A23" s="48" t="s">
        <v>150</v>
      </c>
      <c r="B23" s="48" t="s">
        <v>166</v>
      </c>
      <c r="C23" s="48" t="s">
        <v>168</v>
      </c>
      <c r="D23" s="50"/>
      <c r="E23" s="50"/>
      <c r="F23" s="51" t="s">
        <v>169</v>
      </c>
      <c r="G23" s="81">
        <v>-565.10332</v>
      </c>
      <c r="H23" s="52">
        <v>11.018482</v>
      </c>
      <c r="I23" s="52">
        <v>-770.258777</v>
      </c>
      <c r="J23" s="52">
        <v>227.686358</v>
      </c>
      <c r="K23" s="52">
        <v>-33.549383</v>
      </c>
    </row>
    <row r="24" ht="24" customHeight="1" spans="1:11">
      <c r="A24" s="48" t="s">
        <v>150</v>
      </c>
      <c r="B24" s="48" t="s">
        <v>166</v>
      </c>
      <c r="C24" s="48" t="s">
        <v>161</v>
      </c>
      <c r="D24" s="50"/>
      <c r="E24" s="50"/>
      <c r="F24" s="51" t="s">
        <v>170</v>
      </c>
      <c r="G24" s="81">
        <v>-524.445423</v>
      </c>
      <c r="H24" s="52">
        <v>36.468606</v>
      </c>
      <c r="I24" s="52">
        <v>-655.035875</v>
      </c>
      <c r="J24" s="52">
        <v>691.124268</v>
      </c>
      <c r="K24" s="52">
        <v>-597.002422</v>
      </c>
    </row>
    <row r="25" ht="24" customHeight="1" spans="1:11">
      <c r="A25" s="48" t="s">
        <v>150</v>
      </c>
      <c r="B25" s="48" t="s">
        <v>157</v>
      </c>
      <c r="C25" s="48"/>
      <c r="D25" s="50"/>
      <c r="E25" s="50" t="s">
        <v>171</v>
      </c>
      <c r="F25" s="51"/>
      <c r="G25" s="81">
        <v>-369.707107</v>
      </c>
      <c r="H25" s="52">
        <v>0</v>
      </c>
      <c r="I25" s="52">
        <v>-381.472107</v>
      </c>
      <c r="J25" s="52">
        <v>19.085</v>
      </c>
      <c r="K25" s="52">
        <v>-7.32</v>
      </c>
    </row>
    <row r="26" ht="24" customHeight="1" spans="1:11">
      <c r="A26" s="48" t="s">
        <v>150</v>
      </c>
      <c r="B26" s="48" t="s">
        <v>157</v>
      </c>
      <c r="C26" s="48" t="s">
        <v>152</v>
      </c>
      <c r="D26" s="50"/>
      <c r="E26" s="50"/>
      <c r="F26" s="51" t="s">
        <v>154</v>
      </c>
      <c r="G26" s="81">
        <v>-49.47</v>
      </c>
      <c r="H26" s="52">
        <v>0</v>
      </c>
      <c r="I26" s="52">
        <v>-47.16</v>
      </c>
      <c r="J26" s="52">
        <v>0.15</v>
      </c>
      <c r="K26" s="52">
        <v>-2.46</v>
      </c>
    </row>
    <row r="27" ht="24" customHeight="1" spans="1:11">
      <c r="A27" s="48" t="s">
        <v>150</v>
      </c>
      <c r="B27" s="48" t="s">
        <v>157</v>
      </c>
      <c r="C27" s="48" t="s">
        <v>155</v>
      </c>
      <c r="D27" s="50"/>
      <c r="E27" s="50"/>
      <c r="F27" s="51" t="s">
        <v>156</v>
      </c>
      <c r="G27" s="81">
        <v>-312.1</v>
      </c>
      <c r="H27" s="52">
        <v>0</v>
      </c>
      <c r="I27" s="52">
        <v>-312.1</v>
      </c>
      <c r="J27" s="52">
        <v>0</v>
      </c>
      <c r="K27" s="52">
        <v>0</v>
      </c>
    </row>
    <row r="28" ht="24" customHeight="1" spans="1:11">
      <c r="A28" s="48" t="s">
        <v>150</v>
      </c>
      <c r="B28" s="48" t="s">
        <v>157</v>
      </c>
      <c r="C28" s="48" t="s">
        <v>157</v>
      </c>
      <c r="D28" s="50"/>
      <c r="E28" s="50"/>
      <c r="F28" s="51" t="s">
        <v>172</v>
      </c>
      <c r="G28" s="81">
        <v>0</v>
      </c>
      <c r="H28" s="52">
        <v>0</v>
      </c>
      <c r="I28" s="52">
        <v>0</v>
      </c>
      <c r="J28" s="52">
        <v>0</v>
      </c>
      <c r="K28" s="52">
        <v>0</v>
      </c>
    </row>
    <row r="29" ht="24" customHeight="1" spans="1:11">
      <c r="A29" s="48" t="s">
        <v>150</v>
      </c>
      <c r="B29" s="48" t="s">
        <v>157</v>
      </c>
      <c r="C29" s="48" t="s">
        <v>159</v>
      </c>
      <c r="D29" s="50"/>
      <c r="E29" s="50"/>
      <c r="F29" s="51" t="s">
        <v>173</v>
      </c>
      <c r="G29" s="81">
        <v>-11.3</v>
      </c>
      <c r="H29" s="52">
        <v>0</v>
      </c>
      <c r="I29" s="52">
        <v>-11.3</v>
      </c>
      <c r="J29" s="52">
        <v>4.86</v>
      </c>
      <c r="K29" s="52">
        <v>-4.86</v>
      </c>
    </row>
    <row r="30" ht="24" customHeight="1" spans="1:11">
      <c r="A30" s="48" t="s">
        <v>150</v>
      </c>
      <c r="B30" s="48" t="s">
        <v>157</v>
      </c>
      <c r="C30" s="48" t="s">
        <v>168</v>
      </c>
      <c r="D30" s="50"/>
      <c r="E30" s="50"/>
      <c r="F30" s="51" t="s">
        <v>169</v>
      </c>
      <c r="G30" s="81">
        <v>-5.237107</v>
      </c>
      <c r="H30" s="52">
        <v>0</v>
      </c>
      <c r="I30" s="52">
        <v>-10.912107</v>
      </c>
      <c r="J30" s="52">
        <v>5.675</v>
      </c>
      <c r="K30" s="52">
        <v>0</v>
      </c>
    </row>
    <row r="31" ht="24" customHeight="1" spans="1:11">
      <c r="A31" s="48" t="s">
        <v>150</v>
      </c>
      <c r="B31" s="48" t="s">
        <v>157</v>
      </c>
      <c r="C31" s="48" t="s">
        <v>161</v>
      </c>
      <c r="D31" s="50"/>
      <c r="E31" s="50"/>
      <c r="F31" s="51" t="s">
        <v>174</v>
      </c>
      <c r="G31" s="81">
        <v>8.4</v>
      </c>
      <c r="H31" s="52">
        <v>0</v>
      </c>
      <c r="I31" s="52">
        <v>0</v>
      </c>
      <c r="J31" s="52">
        <v>8.4</v>
      </c>
      <c r="K31" s="52">
        <v>0</v>
      </c>
    </row>
    <row r="32" ht="24" customHeight="1" spans="1:11">
      <c r="A32" s="48" t="s">
        <v>150</v>
      </c>
      <c r="B32" s="48" t="s">
        <v>175</v>
      </c>
      <c r="C32" s="48"/>
      <c r="D32" s="50"/>
      <c r="E32" s="50" t="s">
        <v>176</v>
      </c>
      <c r="F32" s="51"/>
      <c r="G32" s="81">
        <v>-294.047436</v>
      </c>
      <c r="H32" s="52">
        <v>0.089</v>
      </c>
      <c r="I32" s="52">
        <v>-310.353525</v>
      </c>
      <c r="J32" s="52">
        <v>26.8145</v>
      </c>
      <c r="K32" s="52">
        <v>-10.597411</v>
      </c>
    </row>
    <row r="33" ht="24" customHeight="1" spans="1:11">
      <c r="A33" s="48" t="s">
        <v>150</v>
      </c>
      <c r="B33" s="48" t="s">
        <v>175</v>
      </c>
      <c r="C33" s="48" t="s">
        <v>152</v>
      </c>
      <c r="D33" s="50"/>
      <c r="E33" s="50"/>
      <c r="F33" s="51" t="s">
        <v>154</v>
      </c>
      <c r="G33" s="81">
        <v>-102.955174</v>
      </c>
      <c r="H33" s="52">
        <v>0.089</v>
      </c>
      <c r="I33" s="52">
        <v>-93.408574</v>
      </c>
      <c r="J33" s="52">
        <v>0.6</v>
      </c>
      <c r="K33" s="52">
        <v>-10.2356</v>
      </c>
    </row>
    <row r="34" ht="24" customHeight="1" spans="1:11">
      <c r="A34" s="48" t="s">
        <v>150</v>
      </c>
      <c r="B34" s="48" t="s">
        <v>175</v>
      </c>
      <c r="C34" s="48" t="s">
        <v>155</v>
      </c>
      <c r="D34" s="50"/>
      <c r="E34" s="50"/>
      <c r="F34" s="51" t="s">
        <v>156</v>
      </c>
      <c r="G34" s="81">
        <v>0</v>
      </c>
      <c r="H34" s="52">
        <v>0</v>
      </c>
      <c r="I34" s="52">
        <v>0</v>
      </c>
      <c r="J34" s="52">
        <v>0</v>
      </c>
      <c r="K34" s="52">
        <v>0</v>
      </c>
    </row>
    <row r="35" ht="24" customHeight="1" spans="1:11">
      <c r="A35" s="48" t="s">
        <v>150</v>
      </c>
      <c r="B35" s="48" t="s">
        <v>175</v>
      </c>
      <c r="C35" s="48" t="s">
        <v>175</v>
      </c>
      <c r="D35" s="50"/>
      <c r="E35" s="50"/>
      <c r="F35" s="51" t="s">
        <v>177</v>
      </c>
      <c r="G35" s="81">
        <v>-26.54</v>
      </c>
      <c r="H35" s="52">
        <v>0</v>
      </c>
      <c r="I35" s="52">
        <v>-26.54</v>
      </c>
      <c r="J35" s="52">
        <v>0</v>
      </c>
      <c r="K35" s="52">
        <v>0</v>
      </c>
    </row>
    <row r="36" ht="24" customHeight="1" spans="1:11">
      <c r="A36" s="48" t="s">
        <v>150</v>
      </c>
      <c r="B36" s="48" t="s">
        <v>175</v>
      </c>
      <c r="C36" s="48" t="s">
        <v>178</v>
      </c>
      <c r="D36" s="50"/>
      <c r="E36" s="50"/>
      <c r="F36" s="51" t="s">
        <v>179</v>
      </c>
      <c r="G36" s="81">
        <v>-9.57</v>
      </c>
      <c r="H36" s="52">
        <v>0</v>
      </c>
      <c r="I36" s="52">
        <v>-9.57</v>
      </c>
      <c r="J36" s="52">
        <v>0</v>
      </c>
      <c r="K36" s="52">
        <v>0</v>
      </c>
    </row>
    <row r="37" ht="24" customHeight="1" spans="1:11">
      <c r="A37" s="48" t="s">
        <v>150</v>
      </c>
      <c r="B37" s="48" t="s">
        <v>175</v>
      </c>
      <c r="C37" s="48" t="s">
        <v>159</v>
      </c>
      <c r="D37" s="50"/>
      <c r="E37" s="50"/>
      <c r="F37" s="51" t="s">
        <v>180</v>
      </c>
      <c r="G37" s="81">
        <v>-32.25</v>
      </c>
      <c r="H37" s="52">
        <v>0</v>
      </c>
      <c r="I37" s="52">
        <v>-32.25</v>
      </c>
      <c r="J37" s="52">
        <v>0</v>
      </c>
      <c r="K37" s="52">
        <v>0</v>
      </c>
    </row>
    <row r="38" ht="24" customHeight="1" spans="1:11">
      <c r="A38" s="48" t="s">
        <v>150</v>
      </c>
      <c r="B38" s="48" t="s">
        <v>175</v>
      </c>
      <c r="C38" s="48" t="s">
        <v>168</v>
      </c>
      <c r="D38" s="50"/>
      <c r="E38" s="50"/>
      <c r="F38" s="51" t="s">
        <v>169</v>
      </c>
      <c r="G38" s="81">
        <v>-13.126935</v>
      </c>
      <c r="H38" s="52">
        <v>0</v>
      </c>
      <c r="I38" s="52">
        <v>-18.797835</v>
      </c>
      <c r="J38" s="52">
        <v>5.6709</v>
      </c>
      <c r="K38" s="52">
        <v>0</v>
      </c>
    </row>
    <row r="39" ht="24" customHeight="1" spans="1:11">
      <c r="A39" s="48" t="s">
        <v>150</v>
      </c>
      <c r="B39" s="48" t="s">
        <v>175</v>
      </c>
      <c r="C39" s="48" t="s">
        <v>161</v>
      </c>
      <c r="D39" s="50"/>
      <c r="E39" s="50"/>
      <c r="F39" s="51" t="s">
        <v>181</v>
      </c>
      <c r="G39" s="81">
        <v>-109.605327</v>
      </c>
      <c r="H39" s="52">
        <v>0</v>
      </c>
      <c r="I39" s="52">
        <v>-129.787116</v>
      </c>
      <c r="J39" s="52">
        <v>20.5436</v>
      </c>
      <c r="K39" s="52">
        <v>-0.361811</v>
      </c>
    </row>
    <row r="40" ht="24" customHeight="1" spans="1:11">
      <c r="A40" s="48" t="s">
        <v>150</v>
      </c>
      <c r="B40" s="48" t="s">
        <v>182</v>
      </c>
      <c r="C40" s="48"/>
      <c r="D40" s="50"/>
      <c r="E40" s="50" t="s">
        <v>183</v>
      </c>
      <c r="F40" s="51"/>
      <c r="G40" s="81">
        <v>6641.017794</v>
      </c>
      <c r="H40" s="52">
        <v>7101.1</v>
      </c>
      <c r="I40" s="52">
        <v>-392.498041</v>
      </c>
      <c r="J40" s="52">
        <v>40.322578</v>
      </c>
      <c r="K40" s="52">
        <v>-107.906743</v>
      </c>
    </row>
    <row r="41" ht="24" customHeight="1" spans="1:11">
      <c r="A41" s="48" t="s">
        <v>150</v>
      </c>
      <c r="B41" s="48" t="s">
        <v>182</v>
      </c>
      <c r="C41" s="48" t="s">
        <v>152</v>
      </c>
      <c r="D41" s="50"/>
      <c r="E41" s="50"/>
      <c r="F41" s="51" t="s">
        <v>154</v>
      </c>
      <c r="G41" s="81">
        <v>-42.740588</v>
      </c>
      <c r="H41" s="52">
        <v>0</v>
      </c>
      <c r="I41" s="52">
        <v>-64.36633</v>
      </c>
      <c r="J41" s="52">
        <v>28.775742</v>
      </c>
      <c r="K41" s="52">
        <v>-7.15</v>
      </c>
    </row>
    <row r="42" ht="24" customHeight="1" spans="1:11">
      <c r="A42" s="48" t="s">
        <v>150</v>
      </c>
      <c r="B42" s="48" t="s">
        <v>182</v>
      </c>
      <c r="C42" s="48" t="s">
        <v>155</v>
      </c>
      <c r="D42" s="50"/>
      <c r="E42" s="50"/>
      <c r="F42" s="51" t="s">
        <v>156</v>
      </c>
      <c r="G42" s="81">
        <v>6864.840651</v>
      </c>
      <c r="H42" s="52">
        <v>7100</v>
      </c>
      <c r="I42" s="52">
        <v>-152.281</v>
      </c>
      <c r="J42" s="52">
        <v>11.546836</v>
      </c>
      <c r="K42" s="52">
        <v>-94.425185</v>
      </c>
    </row>
    <row r="43" ht="24" customHeight="1" spans="1:11">
      <c r="A43" s="48" t="s">
        <v>150</v>
      </c>
      <c r="B43" s="48" t="s">
        <v>182</v>
      </c>
      <c r="C43" s="48" t="s">
        <v>175</v>
      </c>
      <c r="D43" s="50"/>
      <c r="E43" s="50"/>
      <c r="F43" s="51" t="s">
        <v>184</v>
      </c>
      <c r="G43" s="81">
        <v>-1.98</v>
      </c>
      <c r="H43" s="52">
        <v>0</v>
      </c>
      <c r="I43" s="52">
        <v>-0.98</v>
      </c>
      <c r="J43" s="52">
        <v>0</v>
      </c>
      <c r="K43" s="52">
        <v>-1</v>
      </c>
    </row>
    <row r="44" ht="24" customHeight="1" spans="1:11">
      <c r="A44" s="48" t="s">
        <v>150</v>
      </c>
      <c r="B44" s="48" t="s">
        <v>182</v>
      </c>
      <c r="C44" s="48" t="s">
        <v>159</v>
      </c>
      <c r="D44" s="50"/>
      <c r="E44" s="50"/>
      <c r="F44" s="51" t="s">
        <v>185</v>
      </c>
      <c r="G44" s="81">
        <v>-136.559256</v>
      </c>
      <c r="H44" s="52">
        <v>0</v>
      </c>
      <c r="I44" s="52">
        <v>-135</v>
      </c>
      <c r="J44" s="52">
        <v>0</v>
      </c>
      <c r="K44" s="52">
        <v>-1.559256</v>
      </c>
    </row>
    <row r="45" ht="24" customHeight="1" spans="1:11">
      <c r="A45" s="48" t="s">
        <v>150</v>
      </c>
      <c r="B45" s="48" t="s">
        <v>182</v>
      </c>
      <c r="C45" s="48" t="s">
        <v>168</v>
      </c>
      <c r="D45" s="50"/>
      <c r="E45" s="50"/>
      <c r="F45" s="51" t="s">
        <v>169</v>
      </c>
      <c r="G45" s="81">
        <v>-17.679764</v>
      </c>
      <c r="H45" s="52">
        <v>1.1</v>
      </c>
      <c r="I45" s="52">
        <v>-15.007462</v>
      </c>
      <c r="J45" s="52">
        <v>0</v>
      </c>
      <c r="K45" s="52">
        <v>-3.772302</v>
      </c>
    </row>
    <row r="46" ht="24" customHeight="1" spans="1:11">
      <c r="A46" s="48" t="s">
        <v>150</v>
      </c>
      <c r="B46" s="48" t="s">
        <v>182</v>
      </c>
      <c r="C46" s="48" t="s">
        <v>161</v>
      </c>
      <c r="D46" s="50"/>
      <c r="E46" s="50"/>
      <c r="F46" s="51" t="s">
        <v>186</v>
      </c>
      <c r="G46" s="81">
        <v>-24.863249</v>
      </c>
      <c r="H46" s="52">
        <v>0</v>
      </c>
      <c r="I46" s="52">
        <v>-24.863249</v>
      </c>
      <c r="J46" s="52">
        <v>0</v>
      </c>
      <c r="K46" s="52">
        <v>0</v>
      </c>
    </row>
    <row r="47" ht="24" customHeight="1" spans="1:11">
      <c r="A47" s="48" t="s">
        <v>150</v>
      </c>
      <c r="B47" s="48" t="s">
        <v>159</v>
      </c>
      <c r="C47" s="48"/>
      <c r="D47" s="50"/>
      <c r="E47" s="50" t="s">
        <v>187</v>
      </c>
      <c r="F47" s="51"/>
      <c r="G47" s="81">
        <v>-10.976678</v>
      </c>
      <c r="H47" s="52">
        <v>0</v>
      </c>
      <c r="I47" s="52">
        <v>-91.945531</v>
      </c>
      <c r="J47" s="52">
        <v>94.084287</v>
      </c>
      <c r="K47" s="52">
        <v>-13.115434</v>
      </c>
    </row>
    <row r="48" ht="24" customHeight="1" spans="1:11">
      <c r="A48" s="48" t="s">
        <v>150</v>
      </c>
      <c r="B48" s="48" t="s">
        <v>159</v>
      </c>
      <c r="C48" s="48" t="s">
        <v>152</v>
      </c>
      <c r="D48" s="50"/>
      <c r="E48" s="50"/>
      <c r="F48" s="51" t="s">
        <v>154</v>
      </c>
      <c r="G48" s="81">
        <v>-43.221727</v>
      </c>
      <c r="H48" s="52">
        <v>0</v>
      </c>
      <c r="I48" s="52">
        <v>-30.465395</v>
      </c>
      <c r="J48" s="52">
        <v>0.359102</v>
      </c>
      <c r="K48" s="52">
        <v>-13.115434</v>
      </c>
    </row>
    <row r="49" ht="24" customHeight="1" spans="1:11">
      <c r="A49" s="48" t="s">
        <v>150</v>
      </c>
      <c r="B49" s="48" t="s">
        <v>159</v>
      </c>
      <c r="C49" s="48" t="s">
        <v>157</v>
      </c>
      <c r="D49" s="50"/>
      <c r="E49" s="50"/>
      <c r="F49" s="51" t="s">
        <v>188</v>
      </c>
      <c r="G49" s="81">
        <v>36.425185</v>
      </c>
      <c r="H49" s="52">
        <v>0</v>
      </c>
      <c r="I49" s="52">
        <v>-57.3</v>
      </c>
      <c r="J49" s="52">
        <v>93.725185</v>
      </c>
      <c r="K49" s="52">
        <v>0</v>
      </c>
    </row>
    <row r="50" ht="24" customHeight="1" spans="1:11">
      <c r="A50" s="48" t="s">
        <v>150</v>
      </c>
      <c r="B50" s="48" t="s">
        <v>159</v>
      </c>
      <c r="C50" s="48" t="s">
        <v>161</v>
      </c>
      <c r="D50" s="50"/>
      <c r="E50" s="50"/>
      <c r="F50" s="51" t="s">
        <v>189</v>
      </c>
      <c r="G50" s="81">
        <v>-4.180136</v>
      </c>
      <c r="H50" s="52">
        <v>0</v>
      </c>
      <c r="I50" s="52">
        <v>-4.180136</v>
      </c>
      <c r="J50" s="52">
        <v>0</v>
      </c>
      <c r="K50" s="52">
        <v>0</v>
      </c>
    </row>
    <row r="51" ht="24" customHeight="1" spans="1:11">
      <c r="A51" s="48" t="s">
        <v>150</v>
      </c>
      <c r="B51" s="48" t="s">
        <v>190</v>
      </c>
      <c r="C51" s="48"/>
      <c r="D51" s="50"/>
      <c r="E51" s="50" t="s">
        <v>191</v>
      </c>
      <c r="F51" s="51"/>
      <c r="G51" s="81">
        <v>500</v>
      </c>
      <c r="H51" s="52">
        <v>500</v>
      </c>
      <c r="I51" s="52">
        <v>0</v>
      </c>
      <c r="J51" s="52">
        <v>0</v>
      </c>
      <c r="K51" s="52">
        <v>0</v>
      </c>
    </row>
    <row r="52" ht="24" customHeight="1" spans="1:11">
      <c r="A52" s="48" t="s">
        <v>150</v>
      </c>
      <c r="B52" s="48" t="s">
        <v>190</v>
      </c>
      <c r="C52" s="48" t="s">
        <v>155</v>
      </c>
      <c r="D52" s="50"/>
      <c r="E52" s="50"/>
      <c r="F52" s="51" t="s">
        <v>156</v>
      </c>
      <c r="G52" s="81">
        <v>500</v>
      </c>
      <c r="H52" s="52">
        <v>500</v>
      </c>
      <c r="I52" s="52">
        <v>0</v>
      </c>
      <c r="J52" s="52">
        <v>0</v>
      </c>
      <c r="K52" s="52">
        <v>0</v>
      </c>
    </row>
    <row r="53" ht="24" customHeight="1" spans="1:11">
      <c r="A53" s="48" t="s">
        <v>150</v>
      </c>
      <c r="B53" s="48" t="s">
        <v>192</v>
      </c>
      <c r="C53" s="48"/>
      <c r="D53" s="50"/>
      <c r="E53" s="50" t="s">
        <v>193</v>
      </c>
      <c r="F53" s="51"/>
      <c r="G53" s="81">
        <v>-32.9657</v>
      </c>
      <c r="H53" s="52">
        <v>168.017468</v>
      </c>
      <c r="I53" s="52">
        <v>-269.82602</v>
      </c>
      <c r="J53" s="52">
        <v>68.842852</v>
      </c>
      <c r="K53" s="52">
        <v>0</v>
      </c>
    </row>
    <row r="54" ht="24" customHeight="1" spans="1:11">
      <c r="A54" s="48" t="s">
        <v>150</v>
      </c>
      <c r="B54" s="48" t="s">
        <v>192</v>
      </c>
      <c r="C54" s="48" t="s">
        <v>152</v>
      </c>
      <c r="D54" s="50"/>
      <c r="E54" s="50"/>
      <c r="F54" s="51" t="s">
        <v>154</v>
      </c>
      <c r="G54" s="81">
        <v>64.172021</v>
      </c>
      <c r="H54" s="52">
        <v>168.017468</v>
      </c>
      <c r="I54" s="52">
        <v>-106.023239</v>
      </c>
      <c r="J54" s="52">
        <v>2.177792</v>
      </c>
      <c r="K54" s="52">
        <v>0</v>
      </c>
    </row>
    <row r="55" ht="24" customHeight="1" spans="1:11">
      <c r="A55" s="48" t="s">
        <v>150</v>
      </c>
      <c r="B55" s="48" t="s">
        <v>192</v>
      </c>
      <c r="C55" s="48" t="s">
        <v>155</v>
      </c>
      <c r="D55" s="50"/>
      <c r="E55" s="50"/>
      <c r="F55" s="51" t="s">
        <v>156</v>
      </c>
      <c r="G55" s="81">
        <v>-42</v>
      </c>
      <c r="H55" s="52">
        <v>0</v>
      </c>
      <c r="I55" s="52">
        <v>-50</v>
      </c>
      <c r="J55" s="52">
        <v>8</v>
      </c>
      <c r="K55" s="52">
        <v>0</v>
      </c>
    </row>
    <row r="56" ht="24" customHeight="1" spans="1:11">
      <c r="A56" s="48" t="s">
        <v>150</v>
      </c>
      <c r="B56" s="48" t="s">
        <v>192</v>
      </c>
      <c r="C56" s="48" t="s">
        <v>157</v>
      </c>
      <c r="D56" s="50"/>
      <c r="E56" s="50"/>
      <c r="F56" s="51" t="s">
        <v>194</v>
      </c>
      <c r="G56" s="81">
        <v>0</v>
      </c>
      <c r="H56" s="52">
        <v>0</v>
      </c>
      <c r="I56" s="52">
        <v>0</v>
      </c>
      <c r="J56" s="52">
        <v>0</v>
      </c>
      <c r="K56" s="52">
        <v>0</v>
      </c>
    </row>
    <row r="57" ht="24" customHeight="1" spans="1:11">
      <c r="A57" s="48" t="s">
        <v>150</v>
      </c>
      <c r="B57" s="48" t="s">
        <v>192</v>
      </c>
      <c r="C57" s="48" t="s">
        <v>168</v>
      </c>
      <c r="D57" s="50"/>
      <c r="E57" s="50"/>
      <c r="F57" s="51" t="s">
        <v>169</v>
      </c>
      <c r="G57" s="81">
        <v>1.717743</v>
      </c>
      <c r="H57" s="52">
        <v>0</v>
      </c>
      <c r="I57" s="52">
        <v>-8.947317</v>
      </c>
      <c r="J57" s="52">
        <v>10.66506</v>
      </c>
      <c r="K57" s="52">
        <v>0</v>
      </c>
    </row>
    <row r="58" ht="24" customHeight="1" spans="1:11">
      <c r="A58" s="48" t="s">
        <v>150</v>
      </c>
      <c r="B58" s="48" t="s">
        <v>192</v>
      </c>
      <c r="C58" s="48" t="s">
        <v>161</v>
      </c>
      <c r="D58" s="50"/>
      <c r="E58" s="50"/>
      <c r="F58" s="51" t="s">
        <v>195</v>
      </c>
      <c r="G58" s="81">
        <v>-56.855464</v>
      </c>
      <c r="H58" s="52">
        <v>0</v>
      </c>
      <c r="I58" s="52">
        <v>-104.855464</v>
      </c>
      <c r="J58" s="52">
        <v>48</v>
      </c>
      <c r="K58" s="52">
        <v>0</v>
      </c>
    </row>
    <row r="59" ht="24" customHeight="1" spans="1:11">
      <c r="A59" s="48" t="s">
        <v>150</v>
      </c>
      <c r="B59" s="48" t="s">
        <v>196</v>
      </c>
      <c r="C59" s="48"/>
      <c r="D59" s="50"/>
      <c r="E59" s="50" t="s">
        <v>197</v>
      </c>
      <c r="F59" s="51"/>
      <c r="G59" s="81">
        <v>-170.942416</v>
      </c>
      <c r="H59" s="52">
        <v>0</v>
      </c>
      <c r="I59" s="52">
        <v>-140.649656</v>
      </c>
      <c r="J59" s="52">
        <v>14.175</v>
      </c>
      <c r="K59" s="52">
        <v>-44.46776</v>
      </c>
    </row>
    <row r="60" ht="24" customHeight="1" spans="1:11">
      <c r="A60" s="48" t="s">
        <v>150</v>
      </c>
      <c r="B60" s="48" t="s">
        <v>196</v>
      </c>
      <c r="C60" s="48" t="s">
        <v>152</v>
      </c>
      <c r="D60" s="50"/>
      <c r="E60" s="50"/>
      <c r="F60" s="51" t="s">
        <v>154</v>
      </c>
      <c r="G60" s="81">
        <v>-11.6964</v>
      </c>
      <c r="H60" s="52">
        <v>0</v>
      </c>
      <c r="I60" s="52">
        <v>-4.6288</v>
      </c>
      <c r="J60" s="52">
        <v>14.175</v>
      </c>
      <c r="K60" s="52">
        <v>-21.2426</v>
      </c>
    </row>
    <row r="61" ht="24" customHeight="1" spans="1:11">
      <c r="A61" s="48" t="s">
        <v>150</v>
      </c>
      <c r="B61" s="48" t="s">
        <v>196</v>
      </c>
      <c r="C61" s="48" t="s">
        <v>155</v>
      </c>
      <c r="D61" s="50"/>
      <c r="E61" s="50"/>
      <c r="F61" s="51" t="s">
        <v>156</v>
      </c>
      <c r="G61" s="81">
        <v>0</v>
      </c>
      <c r="H61" s="52">
        <v>0</v>
      </c>
      <c r="I61" s="52">
        <v>0</v>
      </c>
      <c r="J61" s="52">
        <v>0</v>
      </c>
      <c r="K61" s="52">
        <v>0</v>
      </c>
    </row>
    <row r="62" ht="24" customHeight="1" spans="1:11">
      <c r="A62" s="48" t="s">
        <v>150</v>
      </c>
      <c r="B62" s="48" t="s">
        <v>196</v>
      </c>
      <c r="C62" s="48" t="s">
        <v>157</v>
      </c>
      <c r="D62" s="50"/>
      <c r="E62" s="50"/>
      <c r="F62" s="51" t="s">
        <v>198</v>
      </c>
      <c r="G62" s="81">
        <v>-2</v>
      </c>
      <c r="H62" s="52">
        <v>0</v>
      </c>
      <c r="I62" s="52">
        <v>-2</v>
      </c>
      <c r="J62" s="52">
        <v>0</v>
      </c>
      <c r="K62" s="52">
        <v>0</v>
      </c>
    </row>
    <row r="63" ht="24" customHeight="1" spans="1:11">
      <c r="A63" s="48" t="s">
        <v>150</v>
      </c>
      <c r="B63" s="48" t="s">
        <v>196</v>
      </c>
      <c r="C63" s="48" t="s">
        <v>159</v>
      </c>
      <c r="D63" s="50"/>
      <c r="E63" s="50"/>
      <c r="F63" s="51" t="s">
        <v>199</v>
      </c>
      <c r="G63" s="81">
        <v>-154.549488</v>
      </c>
      <c r="H63" s="52">
        <v>0</v>
      </c>
      <c r="I63" s="52">
        <v>-131.674328</v>
      </c>
      <c r="J63" s="52">
        <v>0</v>
      </c>
      <c r="K63" s="52">
        <v>-22.87516</v>
      </c>
    </row>
    <row r="64" ht="24" customHeight="1" spans="1:11">
      <c r="A64" s="48" t="s">
        <v>150</v>
      </c>
      <c r="B64" s="48" t="s">
        <v>196</v>
      </c>
      <c r="C64" s="48" t="s">
        <v>161</v>
      </c>
      <c r="D64" s="50"/>
      <c r="E64" s="50"/>
      <c r="F64" s="51" t="s">
        <v>200</v>
      </c>
      <c r="G64" s="81">
        <v>-2.696528</v>
      </c>
      <c r="H64" s="52">
        <v>0</v>
      </c>
      <c r="I64" s="52">
        <v>-2.346528</v>
      </c>
      <c r="J64" s="52">
        <v>0</v>
      </c>
      <c r="K64" s="52">
        <v>-0.35</v>
      </c>
    </row>
    <row r="65" ht="24" customHeight="1" spans="1:11">
      <c r="A65" s="48" t="s">
        <v>150</v>
      </c>
      <c r="B65" s="48" t="s">
        <v>201</v>
      </c>
      <c r="C65" s="48"/>
      <c r="D65" s="50"/>
      <c r="E65" s="50" t="s">
        <v>202</v>
      </c>
      <c r="F65" s="51"/>
      <c r="G65" s="81">
        <v>-72.909754</v>
      </c>
      <c r="H65" s="52">
        <v>0</v>
      </c>
      <c r="I65" s="52">
        <v>-66.777602</v>
      </c>
      <c r="J65" s="52">
        <v>0.396748</v>
      </c>
      <c r="K65" s="52">
        <v>-6.5289</v>
      </c>
    </row>
    <row r="66" ht="24" customHeight="1" spans="1:11">
      <c r="A66" s="48" t="s">
        <v>150</v>
      </c>
      <c r="B66" s="48" t="s">
        <v>201</v>
      </c>
      <c r="C66" s="48" t="s">
        <v>190</v>
      </c>
      <c r="D66" s="50"/>
      <c r="E66" s="50"/>
      <c r="F66" s="51" t="s">
        <v>203</v>
      </c>
      <c r="G66" s="81">
        <v>0</v>
      </c>
      <c r="H66" s="52">
        <v>0</v>
      </c>
      <c r="I66" s="52">
        <v>0</v>
      </c>
      <c r="J66" s="52">
        <v>0</v>
      </c>
      <c r="K66" s="52">
        <v>0</v>
      </c>
    </row>
    <row r="67" ht="24" customHeight="1" spans="1:11">
      <c r="A67" s="48" t="s">
        <v>150</v>
      </c>
      <c r="B67" s="48" t="s">
        <v>201</v>
      </c>
      <c r="C67" s="48" t="s">
        <v>168</v>
      </c>
      <c r="D67" s="50"/>
      <c r="E67" s="50"/>
      <c r="F67" s="51" t="s">
        <v>169</v>
      </c>
      <c r="G67" s="81">
        <v>-72.909754</v>
      </c>
      <c r="H67" s="52">
        <v>0</v>
      </c>
      <c r="I67" s="52">
        <v>-66.777602</v>
      </c>
      <c r="J67" s="52">
        <v>0.396748</v>
      </c>
      <c r="K67" s="52">
        <v>-6.5289</v>
      </c>
    </row>
    <row r="68" ht="24" customHeight="1" spans="1:11">
      <c r="A68" s="48" t="s">
        <v>150</v>
      </c>
      <c r="B68" s="48" t="s">
        <v>204</v>
      </c>
      <c r="C68" s="48"/>
      <c r="D68" s="50"/>
      <c r="E68" s="50" t="s">
        <v>205</v>
      </c>
      <c r="F68" s="51"/>
      <c r="G68" s="81">
        <v>0</v>
      </c>
      <c r="H68" s="52">
        <v>0</v>
      </c>
      <c r="I68" s="52">
        <v>0</v>
      </c>
      <c r="J68" s="52">
        <v>0</v>
      </c>
      <c r="K68" s="52">
        <v>0</v>
      </c>
    </row>
    <row r="69" ht="24" customHeight="1" spans="1:11">
      <c r="A69" s="48" t="s">
        <v>150</v>
      </c>
      <c r="B69" s="48" t="s">
        <v>204</v>
      </c>
      <c r="C69" s="48" t="s">
        <v>155</v>
      </c>
      <c r="D69" s="50"/>
      <c r="E69" s="50"/>
      <c r="F69" s="51" t="s">
        <v>156</v>
      </c>
      <c r="G69" s="81">
        <v>0</v>
      </c>
      <c r="H69" s="52">
        <v>0</v>
      </c>
      <c r="I69" s="52">
        <v>0</v>
      </c>
      <c r="J69" s="52">
        <v>0</v>
      </c>
      <c r="K69" s="52">
        <v>0</v>
      </c>
    </row>
    <row r="70" ht="24" customHeight="1" spans="1:11">
      <c r="A70" s="48" t="s">
        <v>150</v>
      </c>
      <c r="B70" s="48" t="s">
        <v>206</v>
      </c>
      <c r="C70" s="48"/>
      <c r="D70" s="50"/>
      <c r="E70" s="50" t="s">
        <v>207</v>
      </c>
      <c r="F70" s="51"/>
      <c r="G70" s="81">
        <v>-1.344</v>
      </c>
      <c r="H70" s="52">
        <v>0</v>
      </c>
      <c r="I70" s="52">
        <v>-1.344</v>
      </c>
      <c r="J70" s="52">
        <v>0</v>
      </c>
      <c r="K70" s="52">
        <v>0</v>
      </c>
    </row>
    <row r="71" ht="24" customHeight="1" spans="1:11">
      <c r="A71" s="48" t="s">
        <v>150</v>
      </c>
      <c r="B71" s="48" t="s">
        <v>206</v>
      </c>
      <c r="C71" s="48" t="s">
        <v>157</v>
      </c>
      <c r="D71" s="50"/>
      <c r="E71" s="50"/>
      <c r="F71" s="51" t="s">
        <v>208</v>
      </c>
      <c r="G71" s="81">
        <v>0</v>
      </c>
      <c r="H71" s="52">
        <v>0</v>
      </c>
      <c r="I71" s="52">
        <v>0</v>
      </c>
      <c r="J71" s="52">
        <v>0</v>
      </c>
      <c r="K71" s="52">
        <v>0</v>
      </c>
    </row>
    <row r="72" ht="24" customHeight="1" spans="1:11">
      <c r="A72" s="48" t="s">
        <v>150</v>
      </c>
      <c r="B72" s="48" t="s">
        <v>206</v>
      </c>
      <c r="C72" s="48" t="s">
        <v>175</v>
      </c>
      <c r="D72" s="50"/>
      <c r="E72" s="50"/>
      <c r="F72" s="51" t="s">
        <v>209</v>
      </c>
      <c r="G72" s="81">
        <v>-0.374</v>
      </c>
      <c r="H72" s="52">
        <v>0</v>
      </c>
      <c r="I72" s="52">
        <v>-0.374</v>
      </c>
      <c r="J72" s="52">
        <v>0</v>
      </c>
      <c r="K72" s="52">
        <v>0</v>
      </c>
    </row>
    <row r="73" ht="24" customHeight="1" spans="1:11">
      <c r="A73" s="48" t="s">
        <v>150</v>
      </c>
      <c r="B73" s="48" t="s">
        <v>206</v>
      </c>
      <c r="C73" s="48" t="s">
        <v>161</v>
      </c>
      <c r="D73" s="50"/>
      <c r="E73" s="50"/>
      <c r="F73" s="51" t="s">
        <v>210</v>
      </c>
      <c r="G73" s="81">
        <v>-0.97</v>
      </c>
      <c r="H73" s="52">
        <v>0</v>
      </c>
      <c r="I73" s="52">
        <v>-0.97</v>
      </c>
      <c r="J73" s="52">
        <v>0</v>
      </c>
      <c r="K73" s="52">
        <v>0</v>
      </c>
    </row>
    <row r="74" ht="24" customHeight="1" spans="1:11">
      <c r="A74" s="48" t="s">
        <v>150</v>
      </c>
      <c r="B74" s="48" t="s">
        <v>211</v>
      </c>
      <c r="C74" s="48"/>
      <c r="D74" s="50"/>
      <c r="E74" s="50" t="s">
        <v>212</v>
      </c>
      <c r="F74" s="51"/>
      <c r="G74" s="81">
        <v>0.9507</v>
      </c>
      <c r="H74" s="52">
        <v>0</v>
      </c>
      <c r="I74" s="52">
        <v>-21.0656</v>
      </c>
      <c r="J74" s="52">
        <v>22.0163</v>
      </c>
      <c r="K74" s="52">
        <v>0</v>
      </c>
    </row>
    <row r="75" ht="24" customHeight="1" spans="1:11">
      <c r="A75" s="48" t="s">
        <v>150</v>
      </c>
      <c r="B75" s="48" t="s">
        <v>211</v>
      </c>
      <c r="C75" s="48" t="s">
        <v>152</v>
      </c>
      <c r="D75" s="50"/>
      <c r="E75" s="50"/>
      <c r="F75" s="51" t="s">
        <v>154</v>
      </c>
      <c r="G75" s="81">
        <v>-13.0948</v>
      </c>
      <c r="H75" s="52">
        <v>0</v>
      </c>
      <c r="I75" s="52">
        <v>-21.0656</v>
      </c>
      <c r="J75" s="52">
        <v>7.9708</v>
      </c>
      <c r="K75" s="52">
        <v>0</v>
      </c>
    </row>
    <row r="76" ht="24" customHeight="1" spans="1:11">
      <c r="A76" s="48" t="s">
        <v>150</v>
      </c>
      <c r="B76" s="48" t="s">
        <v>211</v>
      </c>
      <c r="C76" s="48" t="s">
        <v>157</v>
      </c>
      <c r="D76" s="50"/>
      <c r="E76" s="50"/>
      <c r="F76" s="51" t="s">
        <v>213</v>
      </c>
      <c r="G76" s="81">
        <v>14.0455</v>
      </c>
      <c r="H76" s="52">
        <v>0</v>
      </c>
      <c r="I76" s="52">
        <v>0</v>
      </c>
      <c r="J76" s="52">
        <v>14.0455</v>
      </c>
      <c r="K76" s="52">
        <v>0</v>
      </c>
    </row>
    <row r="77" ht="24" customHeight="1" spans="1:11">
      <c r="A77" s="48" t="s">
        <v>150</v>
      </c>
      <c r="B77" s="48" t="s">
        <v>211</v>
      </c>
      <c r="C77" s="48" t="s">
        <v>161</v>
      </c>
      <c r="D77" s="50"/>
      <c r="E77" s="50"/>
      <c r="F77" s="51" t="s">
        <v>214</v>
      </c>
      <c r="G77" s="81">
        <v>0</v>
      </c>
      <c r="H77" s="52">
        <v>0</v>
      </c>
      <c r="I77" s="52">
        <v>0</v>
      </c>
      <c r="J77" s="52">
        <v>0</v>
      </c>
      <c r="K77" s="52">
        <v>0</v>
      </c>
    </row>
    <row r="78" ht="24" customHeight="1" spans="1:11">
      <c r="A78" s="48" t="s">
        <v>150</v>
      </c>
      <c r="B78" s="48" t="s">
        <v>215</v>
      </c>
      <c r="C78" s="48"/>
      <c r="D78" s="50"/>
      <c r="E78" s="50" t="s">
        <v>216</v>
      </c>
      <c r="F78" s="51"/>
      <c r="G78" s="81">
        <v>-34.854817</v>
      </c>
      <c r="H78" s="52">
        <v>0</v>
      </c>
      <c r="I78" s="52">
        <v>-43.499417</v>
      </c>
      <c r="J78" s="52">
        <v>8.6446</v>
      </c>
      <c r="K78" s="52">
        <v>0</v>
      </c>
    </row>
    <row r="79" ht="24" customHeight="1" spans="1:11">
      <c r="A79" s="48" t="s">
        <v>150</v>
      </c>
      <c r="B79" s="48" t="s">
        <v>215</v>
      </c>
      <c r="C79" s="48" t="s">
        <v>152</v>
      </c>
      <c r="D79" s="50"/>
      <c r="E79" s="50"/>
      <c r="F79" s="51" t="s">
        <v>154</v>
      </c>
      <c r="G79" s="81">
        <v>-21.561494</v>
      </c>
      <c r="H79" s="52">
        <v>0</v>
      </c>
      <c r="I79" s="52">
        <v>-30.206094</v>
      </c>
      <c r="J79" s="52">
        <v>8.6446</v>
      </c>
      <c r="K79" s="52">
        <v>0</v>
      </c>
    </row>
    <row r="80" ht="24" customHeight="1" spans="1:11">
      <c r="A80" s="48" t="s">
        <v>150</v>
      </c>
      <c r="B80" s="48" t="s">
        <v>215</v>
      </c>
      <c r="C80" s="48" t="s">
        <v>155</v>
      </c>
      <c r="D80" s="50"/>
      <c r="E80" s="50"/>
      <c r="F80" s="51" t="s">
        <v>156</v>
      </c>
      <c r="G80" s="81">
        <v>-10.219011</v>
      </c>
      <c r="H80" s="52">
        <v>0</v>
      </c>
      <c r="I80" s="52">
        <v>-10.219011</v>
      </c>
      <c r="J80" s="52">
        <v>0</v>
      </c>
      <c r="K80" s="52">
        <v>0</v>
      </c>
    </row>
    <row r="81" ht="24" customHeight="1" spans="1:11">
      <c r="A81" s="48" t="s">
        <v>150</v>
      </c>
      <c r="B81" s="48" t="s">
        <v>215</v>
      </c>
      <c r="C81" s="48" t="s">
        <v>157</v>
      </c>
      <c r="D81" s="50"/>
      <c r="E81" s="50"/>
      <c r="F81" s="51" t="s">
        <v>217</v>
      </c>
      <c r="G81" s="81">
        <v>-0.0048</v>
      </c>
      <c r="H81" s="52">
        <v>0</v>
      </c>
      <c r="I81" s="52">
        <v>-0.0048</v>
      </c>
      <c r="J81" s="52">
        <v>0</v>
      </c>
      <c r="K81" s="52">
        <v>0</v>
      </c>
    </row>
    <row r="82" ht="24" customHeight="1" spans="1:11">
      <c r="A82" s="48" t="s">
        <v>150</v>
      </c>
      <c r="B82" s="48" t="s">
        <v>215</v>
      </c>
      <c r="C82" s="48" t="s">
        <v>161</v>
      </c>
      <c r="D82" s="50"/>
      <c r="E82" s="50"/>
      <c r="F82" s="51" t="s">
        <v>218</v>
      </c>
      <c r="G82" s="81">
        <v>-3.069512</v>
      </c>
      <c r="H82" s="52">
        <v>0</v>
      </c>
      <c r="I82" s="52">
        <v>-3.069512</v>
      </c>
      <c r="J82" s="52">
        <v>0</v>
      </c>
      <c r="K82" s="52">
        <v>0</v>
      </c>
    </row>
    <row r="83" ht="24" customHeight="1" spans="1:11">
      <c r="A83" s="48" t="s">
        <v>150</v>
      </c>
      <c r="B83" s="48" t="s">
        <v>219</v>
      </c>
      <c r="C83" s="48"/>
      <c r="D83" s="50"/>
      <c r="E83" s="50" t="s">
        <v>220</v>
      </c>
      <c r="F83" s="51"/>
      <c r="G83" s="81">
        <v>-310.520319</v>
      </c>
      <c r="H83" s="52">
        <v>0.495243</v>
      </c>
      <c r="I83" s="52">
        <v>-316.082262</v>
      </c>
      <c r="J83" s="52">
        <v>18.0667</v>
      </c>
      <c r="K83" s="52">
        <v>-13</v>
      </c>
    </row>
    <row r="84" ht="24" customHeight="1" spans="1:11">
      <c r="A84" s="48" t="s">
        <v>150</v>
      </c>
      <c r="B84" s="48" t="s">
        <v>219</v>
      </c>
      <c r="C84" s="48" t="s">
        <v>152</v>
      </c>
      <c r="D84" s="50"/>
      <c r="E84" s="50"/>
      <c r="F84" s="51" t="s">
        <v>154</v>
      </c>
      <c r="G84" s="81">
        <v>-136.210493</v>
      </c>
      <c r="H84" s="52">
        <v>0.210443</v>
      </c>
      <c r="I84" s="52">
        <v>-136.487636</v>
      </c>
      <c r="J84" s="52">
        <v>0.0667</v>
      </c>
      <c r="K84" s="52">
        <v>0</v>
      </c>
    </row>
    <row r="85" ht="24" customHeight="1" spans="1:11">
      <c r="A85" s="48" t="s">
        <v>150</v>
      </c>
      <c r="B85" s="48" t="s">
        <v>219</v>
      </c>
      <c r="C85" s="48" t="s">
        <v>155</v>
      </c>
      <c r="D85" s="50"/>
      <c r="E85" s="50"/>
      <c r="F85" s="51" t="s">
        <v>156</v>
      </c>
      <c r="G85" s="81">
        <v>-148.618942</v>
      </c>
      <c r="H85" s="52">
        <v>0</v>
      </c>
      <c r="I85" s="52">
        <v>-148.618942</v>
      </c>
      <c r="J85" s="52">
        <v>13</v>
      </c>
      <c r="K85" s="52">
        <v>-13</v>
      </c>
    </row>
    <row r="86" ht="24" customHeight="1" spans="1:11">
      <c r="A86" s="48" t="s">
        <v>150</v>
      </c>
      <c r="B86" s="48" t="s">
        <v>219</v>
      </c>
      <c r="C86" s="48" t="s">
        <v>161</v>
      </c>
      <c r="D86" s="50"/>
      <c r="E86" s="50"/>
      <c r="F86" s="51" t="s">
        <v>221</v>
      </c>
      <c r="G86" s="81">
        <v>-25.690884</v>
      </c>
      <c r="H86" s="52">
        <v>0.2848</v>
      </c>
      <c r="I86" s="52">
        <v>-30.975684</v>
      </c>
      <c r="J86" s="52">
        <v>5</v>
      </c>
      <c r="K86" s="52">
        <v>0</v>
      </c>
    </row>
    <row r="87" ht="24" customHeight="1" spans="1:11">
      <c r="A87" s="48" t="s">
        <v>150</v>
      </c>
      <c r="B87" s="48" t="s">
        <v>222</v>
      </c>
      <c r="C87" s="48"/>
      <c r="D87" s="50"/>
      <c r="E87" s="50" t="s">
        <v>223</v>
      </c>
      <c r="F87" s="51"/>
      <c r="G87" s="81">
        <v>-531.70315</v>
      </c>
      <c r="H87" s="52">
        <v>2.011524</v>
      </c>
      <c r="I87" s="52">
        <v>-529.447984</v>
      </c>
      <c r="J87" s="52">
        <v>14.88218</v>
      </c>
      <c r="K87" s="52">
        <v>-19.14887</v>
      </c>
    </row>
    <row r="88" ht="24" customHeight="1" spans="1:11">
      <c r="A88" s="48" t="s">
        <v>150</v>
      </c>
      <c r="B88" s="48" t="s">
        <v>222</v>
      </c>
      <c r="C88" s="48" t="s">
        <v>152</v>
      </c>
      <c r="D88" s="50"/>
      <c r="E88" s="50"/>
      <c r="F88" s="51" t="s">
        <v>154</v>
      </c>
      <c r="G88" s="81">
        <v>-424.682519</v>
      </c>
      <c r="H88" s="52">
        <v>0.936429</v>
      </c>
      <c r="I88" s="52">
        <v>-415.813548</v>
      </c>
      <c r="J88" s="52">
        <v>0.2946</v>
      </c>
      <c r="K88" s="52">
        <v>-10.1</v>
      </c>
    </row>
    <row r="89" ht="24" customHeight="1" spans="1:11">
      <c r="A89" s="48" t="s">
        <v>150</v>
      </c>
      <c r="B89" s="48" t="s">
        <v>222</v>
      </c>
      <c r="C89" s="48" t="s">
        <v>155</v>
      </c>
      <c r="D89" s="50"/>
      <c r="E89" s="50"/>
      <c r="F89" s="51" t="s">
        <v>156</v>
      </c>
      <c r="G89" s="81">
        <v>-6.031304</v>
      </c>
      <c r="H89" s="52">
        <v>0</v>
      </c>
      <c r="I89" s="52">
        <v>-20.618884</v>
      </c>
      <c r="J89" s="52">
        <v>14.58758</v>
      </c>
      <c r="K89" s="52">
        <v>0</v>
      </c>
    </row>
    <row r="90" ht="24" customHeight="1" spans="1:11">
      <c r="A90" s="48" t="s">
        <v>150</v>
      </c>
      <c r="B90" s="48" t="s">
        <v>222</v>
      </c>
      <c r="C90" s="48" t="s">
        <v>175</v>
      </c>
      <c r="D90" s="50"/>
      <c r="E90" s="50"/>
      <c r="F90" s="51" t="s">
        <v>224</v>
      </c>
      <c r="G90" s="81">
        <v>-46.226442</v>
      </c>
      <c r="H90" s="52">
        <v>0</v>
      </c>
      <c r="I90" s="52">
        <v>-46.226442</v>
      </c>
      <c r="J90" s="52">
        <v>0</v>
      </c>
      <c r="K90" s="52">
        <v>0</v>
      </c>
    </row>
    <row r="91" ht="24" customHeight="1" spans="1:11">
      <c r="A91" s="48" t="s">
        <v>150</v>
      </c>
      <c r="B91" s="48" t="s">
        <v>222</v>
      </c>
      <c r="C91" s="48" t="s">
        <v>168</v>
      </c>
      <c r="D91" s="50"/>
      <c r="E91" s="50"/>
      <c r="F91" s="51" t="s">
        <v>169</v>
      </c>
      <c r="G91" s="81">
        <v>-19.84911</v>
      </c>
      <c r="H91" s="52">
        <v>0.44</v>
      </c>
      <c r="I91" s="52">
        <v>-20.28911</v>
      </c>
      <c r="J91" s="52">
        <v>0</v>
      </c>
      <c r="K91" s="52">
        <v>0</v>
      </c>
    </row>
    <row r="92" ht="24" customHeight="1" spans="1:11">
      <c r="A92" s="48" t="s">
        <v>150</v>
      </c>
      <c r="B92" s="48" t="s">
        <v>222</v>
      </c>
      <c r="C92" s="48" t="s">
        <v>161</v>
      </c>
      <c r="D92" s="50"/>
      <c r="E92" s="50"/>
      <c r="F92" s="51" t="s">
        <v>225</v>
      </c>
      <c r="G92" s="81">
        <v>-34.913775</v>
      </c>
      <c r="H92" s="52">
        <v>0.635095</v>
      </c>
      <c r="I92" s="52">
        <v>-26.5</v>
      </c>
      <c r="J92" s="52">
        <v>0</v>
      </c>
      <c r="K92" s="52">
        <v>-9.04887</v>
      </c>
    </row>
    <row r="93" ht="24" customHeight="1" spans="1:11">
      <c r="A93" s="48" t="s">
        <v>150</v>
      </c>
      <c r="B93" s="48" t="s">
        <v>226</v>
      </c>
      <c r="C93" s="48"/>
      <c r="D93" s="50"/>
      <c r="E93" s="50" t="s">
        <v>227</v>
      </c>
      <c r="F93" s="51"/>
      <c r="G93" s="81">
        <v>-1226.562239</v>
      </c>
      <c r="H93" s="52">
        <v>15.855641</v>
      </c>
      <c r="I93" s="52">
        <v>-1196.89085</v>
      </c>
      <c r="J93" s="52">
        <v>1820.456479</v>
      </c>
      <c r="K93" s="52">
        <v>-1865.983509</v>
      </c>
    </row>
    <row r="94" ht="24" customHeight="1" spans="1:11">
      <c r="A94" s="48" t="s">
        <v>150</v>
      </c>
      <c r="B94" s="48" t="s">
        <v>226</v>
      </c>
      <c r="C94" s="48" t="s">
        <v>152</v>
      </c>
      <c r="D94" s="50"/>
      <c r="E94" s="50"/>
      <c r="F94" s="51" t="s">
        <v>154</v>
      </c>
      <c r="G94" s="81">
        <v>-119.867209</v>
      </c>
      <c r="H94" s="52">
        <v>10.111791</v>
      </c>
      <c r="I94" s="52">
        <v>-129.979</v>
      </c>
      <c r="J94" s="52">
        <v>0</v>
      </c>
      <c r="K94" s="52">
        <v>0</v>
      </c>
    </row>
    <row r="95" ht="24" customHeight="1" spans="1:11">
      <c r="A95" s="48" t="s">
        <v>150</v>
      </c>
      <c r="B95" s="48" t="s">
        <v>226</v>
      </c>
      <c r="C95" s="48" t="s">
        <v>155</v>
      </c>
      <c r="D95" s="50"/>
      <c r="E95" s="50"/>
      <c r="F95" s="51" t="s">
        <v>156</v>
      </c>
      <c r="G95" s="81">
        <v>-524.384989</v>
      </c>
      <c r="H95" s="52">
        <v>0</v>
      </c>
      <c r="I95" s="52">
        <v>-490.839989</v>
      </c>
      <c r="J95" s="52">
        <v>1500.437059</v>
      </c>
      <c r="K95" s="52">
        <v>-1533.982059</v>
      </c>
    </row>
    <row r="96" ht="24" customHeight="1" spans="1:11">
      <c r="A96" s="48" t="s">
        <v>150</v>
      </c>
      <c r="B96" s="48" t="s">
        <v>226</v>
      </c>
      <c r="C96" s="48" t="s">
        <v>157</v>
      </c>
      <c r="D96" s="50"/>
      <c r="E96" s="50"/>
      <c r="F96" s="51" t="s">
        <v>228</v>
      </c>
      <c r="G96" s="81">
        <v>-25.1334</v>
      </c>
      <c r="H96" s="52">
        <v>0</v>
      </c>
      <c r="I96" s="52">
        <v>-21.6834</v>
      </c>
      <c r="J96" s="52">
        <v>220.65</v>
      </c>
      <c r="K96" s="52">
        <v>-224.1</v>
      </c>
    </row>
    <row r="97" ht="24" customHeight="1" spans="1:11">
      <c r="A97" s="48" t="s">
        <v>150</v>
      </c>
      <c r="B97" s="48" t="s">
        <v>226</v>
      </c>
      <c r="C97" s="48" t="s">
        <v>161</v>
      </c>
      <c r="D97" s="50"/>
      <c r="E97" s="50"/>
      <c r="F97" s="51" t="s">
        <v>229</v>
      </c>
      <c r="G97" s="81">
        <v>-557.176641</v>
      </c>
      <c r="H97" s="52">
        <v>5.74385</v>
      </c>
      <c r="I97" s="52">
        <v>-554.388461</v>
      </c>
      <c r="J97" s="52">
        <v>99.36942</v>
      </c>
      <c r="K97" s="52">
        <v>-107.90145</v>
      </c>
    </row>
    <row r="98" ht="24" customHeight="1" spans="1:11">
      <c r="A98" s="48" t="s">
        <v>150</v>
      </c>
      <c r="B98" s="48" t="s">
        <v>230</v>
      </c>
      <c r="C98" s="48"/>
      <c r="D98" s="50"/>
      <c r="E98" s="50" t="s">
        <v>231</v>
      </c>
      <c r="F98" s="51"/>
      <c r="G98" s="81">
        <v>-144.676944</v>
      </c>
      <c r="H98" s="52">
        <v>57.397199</v>
      </c>
      <c r="I98" s="52">
        <v>-280.160362</v>
      </c>
      <c r="J98" s="52">
        <v>78.582779</v>
      </c>
      <c r="K98" s="52">
        <v>-0.496560000000001</v>
      </c>
    </row>
    <row r="99" ht="24" customHeight="1" spans="1:11">
      <c r="A99" s="48" t="s">
        <v>150</v>
      </c>
      <c r="B99" s="48" t="s">
        <v>230</v>
      </c>
      <c r="C99" s="48" t="s">
        <v>152</v>
      </c>
      <c r="D99" s="50"/>
      <c r="E99" s="50"/>
      <c r="F99" s="51" t="s">
        <v>154</v>
      </c>
      <c r="G99" s="81">
        <v>-41.80971</v>
      </c>
      <c r="H99" s="52">
        <v>0.6097</v>
      </c>
      <c r="I99" s="52">
        <v>-42.41941</v>
      </c>
      <c r="J99" s="52">
        <v>0</v>
      </c>
      <c r="K99" s="52">
        <v>0</v>
      </c>
    </row>
    <row r="100" ht="24" customHeight="1" spans="1:11">
      <c r="A100" s="48" t="s">
        <v>150</v>
      </c>
      <c r="B100" s="48" t="s">
        <v>230</v>
      </c>
      <c r="C100" s="48" t="s">
        <v>155</v>
      </c>
      <c r="D100" s="50"/>
      <c r="E100" s="50"/>
      <c r="F100" s="51" t="s">
        <v>156</v>
      </c>
      <c r="G100" s="81">
        <v>0</v>
      </c>
      <c r="H100" s="52">
        <v>0</v>
      </c>
      <c r="I100" s="52">
        <v>0</v>
      </c>
      <c r="J100" s="52">
        <v>0</v>
      </c>
      <c r="K100" s="52">
        <v>0</v>
      </c>
    </row>
    <row r="101" ht="24" customHeight="1" spans="1:11">
      <c r="A101" s="48" t="s">
        <v>150</v>
      </c>
      <c r="B101" s="48" t="s">
        <v>230</v>
      </c>
      <c r="C101" s="48" t="s">
        <v>157</v>
      </c>
      <c r="D101" s="50"/>
      <c r="E101" s="50"/>
      <c r="F101" s="51" t="s">
        <v>232</v>
      </c>
      <c r="G101" s="81">
        <v>0</v>
      </c>
      <c r="H101" s="52">
        <v>0</v>
      </c>
      <c r="I101" s="52">
        <v>0</v>
      </c>
      <c r="J101" s="52">
        <v>0</v>
      </c>
      <c r="K101" s="52">
        <v>0</v>
      </c>
    </row>
    <row r="102" ht="24" customHeight="1" spans="1:11">
      <c r="A102" s="48" t="s">
        <v>150</v>
      </c>
      <c r="B102" s="48" t="s">
        <v>230</v>
      </c>
      <c r="C102" s="48" t="s">
        <v>168</v>
      </c>
      <c r="D102" s="50"/>
      <c r="E102" s="50"/>
      <c r="F102" s="51" t="s">
        <v>169</v>
      </c>
      <c r="G102" s="81">
        <v>-40.087411</v>
      </c>
      <c r="H102" s="52">
        <v>0.905449</v>
      </c>
      <c r="I102" s="52">
        <v>-40.99286</v>
      </c>
      <c r="J102" s="52">
        <v>0</v>
      </c>
      <c r="K102" s="52">
        <v>0</v>
      </c>
    </row>
    <row r="103" ht="24" customHeight="1" spans="1:11">
      <c r="A103" s="48" t="s">
        <v>150</v>
      </c>
      <c r="B103" s="48" t="s">
        <v>230</v>
      </c>
      <c r="C103" s="48" t="s">
        <v>161</v>
      </c>
      <c r="D103" s="50"/>
      <c r="E103" s="50"/>
      <c r="F103" s="51" t="s">
        <v>233</v>
      </c>
      <c r="G103" s="81">
        <v>-62.779823</v>
      </c>
      <c r="H103" s="52">
        <v>55.88205</v>
      </c>
      <c r="I103" s="52">
        <v>-196.748092</v>
      </c>
      <c r="J103" s="52">
        <v>78.582779</v>
      </c>
      <c r="K103" s="52">
        <v>-0.496560000000001</v>
      </c>
    </row>
    <row r="104" ht="24" customHeight="1" spans="1:11">
      <c r="A104" s="48" t="s">
        <v>150</v>
      </c>
      <c r="B104" s="48" t="s">
        <v>234</v>
      </c>
      <c r="C104" s="48"/>
      <c r="D104" s="50"/>
      <c r="E104" s="50" t="s">
        <v>235</v>
      </c>
      <c r="F104" s="51"/>
      <c r="G104" s="81">
        <v>-9.196341</v>
      </c>
      <c r="H104" s="52">
        <v>0</v>
      </c>
      <c r="I104" s="52">
        <v>-20.714407</v>
      </c>
      <c r="J104" s="52">
        <v>11.518066</v>
      </c>
      <c r="K104" s="52">
        <v>0</v>
      </c>
    </row>
    <row r="105" ht="24" customHeight="1" spans="1:11">
      <c r="A105" s="48" t="s">
        <v>150</v>
      </c>
      <c r="B105" s="48" t="s">
        <v>234</v>
      </c>
      <c r="C105" s="48" t="s">
        <v>152</v>
      </c>
      <c r="D105" s="50"/>
      <c r="E105" s="50"/>
      <c r="F105" s="51" t="s">
        <v>154</v>
      </c>
      <c r="G105" s="81">
        <v>1.35222</v>
      </c>
      <c r="H105" s="52">
        <v>0</v>
      </c>
      <c r="I105" s="52">
        <v>-8.889286</v>
      </c>
      <c r="J105" s="52">
        <v>10.241506</v>
      </c>
      <c r="K105" s="52">
        <v>0</v>
      </c>
    </row>
    <row r="106" ht="24" customHeight="1" spans="1:11">
      <c r="A106" s="48" t="s">
        <v>150</v>
      </c>
      <c r="B106" s="48" t="s">
        <v>234</v>
      </c>
      <c r="C106" s="48" t="s">
        <v>155</v>
      </c>
      <c r="D106" s="50"/>
      <c r="E106" s="50"/>
      <c r="F106" s="51" t="s">
        <v>156</v>
      </c>
      <c r="G106" s="81">
        <v>-0.84</v>
      </c>
      <c r="H106" s="52">
        <v>0</v>
      </c>
      <c r="I106" s="52">
        <v>-0.84</v>
      </c>
      <c r="J106" s="52">
        <v>0</v>
      </c>
      <c r="K106" s="52">
        <v>0</v>
      </c>
    </row>
    <row r="107" ht="24" customHeight="1" spans="1:11">
      <c r="A107" s="48" t="s">
        <v>150</v>
      </c>
      <c r="B107" s="48" t="s">
        <v>234</v>
      </c>
      <c r="C107" s="48" t="s">
        <v>157</v>
      </c>
      <c r="D107" s="50"/>
      <c r="E107" s="50"/>
      <c r="F107" s="51" t="s">
        <v>236</v>
      </c>
      <c r="G107" s="81">
        <v>0</v>
      </c>
      <c r="H107" s="52">
        <v>0</v>
      </c>
      <c r="I107" s="52">
        <v>0</v>
      </c>
      <c r="J107" s="52">
        <v>0</v>
      </c>
      <c r="K107" s="52">
        <v>0</v>
      </c>
    </row>
    <row r="108" ht="24" customHeight="1" spans="1:11">
      <c r="A108" s="48" t="s">
        <v>150</v>
      </c>
      <c r="B108" s="48" t="s">
        <v>234</v>
      </c>
      <c r="C108" s="48" t="s">
        <v>175</v>
      </c>
      <c r="D108" s="50"/>
      <c r="E108" s="50"/>
      <c r="F108" s="51" t="s">
        <v>237</v>
      </c>
      <c r="G108" s="81">
        <v>0.182879</v>
      </c>
      <c r="H108" s="52">
        <v>0</v>
      </c>
      <c r="I108" s="52">
        <v>-0.597121</v>
      </c>
      <c r="J108" s="52">
        <v>0.78</v>
      </c>
      <c r="K108" s="52">
        <v>0</v>
      </c>
    </row>
    <row r="109" ht="24" customHeight="1" spans="1:11">
      <c r="A109" s="48" t="s">
        <v>150</v>
      </c>
      <c r="B109" s="48" t="s">
        <v>234</v>
      </c>
      <c r="C109" s="48" t="s">
        <v>161</v>
      </c>
      <c r="D109" s="50"/>
      <c r="E109" s="50"/>
      <c r="F109" s="51" t="s">
        <v>238</v>
      </c>
      <c r="G109" s="81">
        <v>-9.89144</v>
      </c>
      <c r="H109" s="52">
        <v>0</v>
      </c>
      <c r="I109" s="52">
        <v>-10.388</v>
      </c>
      <c r="J109" s="52">
        <v>0.49656</v>
      </c>
      <c r="K109" s="52">
        <v>0</v>
      </c>
    </row>
    <row r="110" ht="24" customHeight="1" spans="1:11">
      <c r="A110" s="48" t="s">
        <v>150</v>
      </c>
      <c r="B110" s="48" t="s">
        <v>239</v>
      </c>
      <c r="C110" s="48"/>
      <c r="D110" s="50"/>
      <c r="E110" s="50" t="s">
        <v>240</v>
      </c>
      <c r="F110" s="51"/>
      <c r="G110" s="81">
        <v>-36.492661</v>
      </c>
      <c r="H110" s="52">
        <v>1.4744</v>
      </c>
      <c r="I110" s="52">
        <v>-52.662636</v>
      </c>
      <c r="J110" s="52">
        <v>14.695575</v>
      </c>
      <c r="K110" s="52">
        <v>0</v>
      </c>
    </row>
    <row r="111" ht="24" customHeight="1" spans="1:11">
      <c r="A111" s="48" t="s">
        <v>150</v>
      </c>
      <c r="B111" s="48" t="s">
        <v>239</v>
      </c>
      <c r="C111" s="48" t="s">
        <v>152</v>
      </c>
      <c r="D111" s="50"/>
      <c r="E111" s="50"/>
      <c r="F111" s="51" t="s">
        <v>154</v>
      </c>
      <c r="G111" s="81">
        <v>-11.25494</v>
      </c>
      <c r="H111" s="52">
        <v>0.3209</v>
      </c>
      <c r="I111" s="52">
        <v>-11.57584</v>
      </c>
      <c r="J111" s="52">
        <v>0</v>
      </c>
      <c r="K111" s="52">
        <v>0</v>
      </c>
    </row>
    <row r="112" ht="24" customHeight="1" spans="1:11">
      <c r="A112" s="48" t="s">
        <v>150</v>
      </c>
      <c r="B112" s="48" t="s">
        <v>239</v>
      </c>
      <c r="C112" s="48" t="s">
        <v>155</v>
      </c>
      <c r="D112" s="50"/>
      <c r="E112" s="50"/>
      <c r="F112" s="51" t="s">
        <v>156</v>
      </c>
      <c r="G112" s="81">
        <v>-1.962615</v>
      </c>
      <c r="H112" s="52">
        <v>0</v>
      </c>
      <c r="I112" s="52">
        <v>-1.962615</v>
      </c>
      <c r="J112" s="52">
        <v>0</v>
      </c>
      <c r="K112" s="52">
        <v>0</v>
      </c>
    </row>
    <row r="113" ht="24" customHeight="1" spans="1:11">
      <c r="A113" s="48" t="s">
        <v>150</v>
      </c>
      <c r="B113" s="48" t="s">
        <v>239</v>
      </c>
      <c r="C113" s="48" t="s">
        <v>168</v>
      </c>
      <c r="D113" s="50"/>
      <c r="E113" s="50"/>
      <c r="F113" s="51" t="s">
        <v>169</v>
      </c>
      <c r="G113" s="81">
        <v>-20.671722</v>
      </c>
      <c r="H113" s="52">
        <v>1.1535</v>
      </c>
      <c r="I113" s="52">
        <v>-23.220797</v>
      </c>
      <c r="J113" s="52">
        <v>1.395575</v>
      </c>
      <c r="K113" s="52">
        <v>0</v>
      </c>
    </row>
    <row r="114" ht="24" customHeight="1" spans="1:11">
      <c r="A114" s="48" t="s">
        <v>150</v>
      </c>
      <c r="B114" s="48" t="s">
        <v>239</v>
      </c>
      <c r="C114" s="48" t="s">
        <v>161</v>
      </c>
      <c r="D114" s="50"/>
      <c r="E114" s="50"/>
      <c r="F114" s="51" t="s">
        <v>240</v>
      </c>
      <c r="G114" s="81">
        <v>-2.603384</v>
      </c>
      <c r="H114" s="52">
        <v>0</v>
      </c>
      <c r="I114" s="52">
        <v>-15.903384</v>
      </c>
      <c r="J114" s="52">
        <v>13.3</v>
      </c>
      <c r="K114" s="52">
        <v>0</v>
      </c>
    </row>
    <row r="115" ht="24" customHeight="1" spans="1:11">
      <c r="A115" s="48" t="s">
        <v>150</v>
      </c>
      <c r="B115" s="48" t="s">
        <v>241</v>
      </c>
      <c r="C115" s="48"/>
      <c r="D115" s="50"/>
      <c r="E115" s="50" t="s">
        <v>242</v>
      </c>
      <c r="F115" s="51"/>
      <c r="G115" s="81">
        <v>0</v>
      </c>
      <c r="H115" s="52">
        <v>0</v>
      </c>
      <c r="I115" s="52">
        <v>0</v>
      </c>
      <c r="J115" s="52">
        <v>0</v>
      </c>
      <c r="K115" s="52">
        <v>0</v>
      </c>
    </row>
    <row r="116" ht="24" customHeight="1" spans="1:11">
      <c r="A116" s="48" t="s">
        <v>150</v>
      </c>
      <c r="B116" s="48" t="s">
        <v>241</v>
      </c>
      <c r="C116" s="48" t="s">
        <v>161</v>
      </c>
      <c r="D116" s="50"/>
      <c r="E116" s="50"/>
      <c r="F116" s="51" t="s">
        <v>243</v>
      </c>
      <c r="G116" s="81">
        <v>0</v>
      </c>
      <c r="H116" s="52">
        <v>0</v>
      </c>
      <c r="I116" s="52">
        <v>0</v>
      </c>
      <c r="J116" s="52">
        <v>0</v>
      </c>
      <c r="K116" s="52">
        <v>0</v>
      </c>
    </row>
    <row r="117" ht="24" customHeight="1" spans="1:11">
      <c r="A117" s="48" t="s">
        <v>150</v>
      </c>
      <c r="B117" s="48" t="s">
        <v>244</v>
      </c>
      <c r="C117" s="48"/>
      <c r="D117" s="50"/>
      <c r="E117" s="50" t="s">
        <v>245</v>
      </c>
      <c r="F117" s="51"/>
      <c r="G117" s="81">
        <v>-549.8624</v>
      </c>
      <c r="H117" s="52">
        <v>0</v>
      </c>
      <c r="I117" s="52">
        <v>-503.47275</v>
      </c>
      <c r="J117" s="52">
        <v>147.44475</v>
      </c>
      <c r="K117" s="52">
        <v>-193.8344</v>
      </c>
    </row>
    <row r="118" ht="24" customHeight="1" spans="1:11">
      <c r="A118" s="48" t="s">
        <v>150</v>
      </c>
      <c r="B118" s="48" t="s">
        <v>244</v>
      </c>
      <c r="C118" s="48" t="s">
        <v>152</v>
      </c>
      <c r="D118" s="50"/>
      <c r="E118" s="50"/>
      <c r="F118" s="51" t="s">
        <v>154</v>
      </c>
      <c r="G118" s="81">
        <v>-431.521415</v>
      </c>
      <c r="H118" s="52">
        <v>0</v>
      </c>
      <c r="I118" s="52">
        <v>-380.562215</v>
      </c>
      <c r="J118" s="52">
        <v>39.7231</v>
      </c>
      <c r="K118" s="52">
        <v>-90.6823</v>
      </c>
    </row>
    <row r="119" ht="24" customHeight="1" spans="1:11">
      <c r="A119" s="48" t="s">
        <v>150</v>
      </c>
      <c r="B119" s="48" t="s">
        <v>244</v>
      </c>
      <c r="C119" s="48" t="s">
        <v>155</v>
      </c>
      <c r="D119" s="50"/>
      <c r="E119" s="50"/>
      <c r="F119" s="51" t="s">
        <v>156</v>
      </c>
      <c r="G119" s="81">
        <v>-45.13</v>
      </c>
      <c r="H119" s="52">
        <v>0</v>
      </c>
      <c r="I119" s="52">
        <v>-7.64</v>
      </c>
      <c r="J119" s="52">
        <v>0</v>
      </c>
      <c r="K119" s="52">
        <v>-37.49</v>
      </c>
    </row>
    <row r="120" ht="24" customHeight="1" spans="1:11">
      <c r="A120" s="48" t="s">
        <v>150</v>
      </c>
      <c r="B120" s="48" t="s">
        <v>244</v>
      </c>
      <c r="C120" s="48" t="s">
        <v>157</v>
      </c>
      <c r="D120" s="50"/>
      <c r="E120" s="50"/>
      <c r="F120" s="51" t="s">
        <v>246</v>
      </c>
      <c r="G120" s="81">
        <v>100.49</v>
      </c>
      <c r="H120" s="52">
        <v>0</v>
      </c>
      <c r="I120" s="52">
        <v>0</v>
      </c>
      <c r="J120" s="52">
        <v>100.49</v>
      </c>
      <c r="K120" s="52">
        <v>0</v>
      </c>
    </row>
    <row r="121" ht="24" customHeight="1" spans="1:11">
      <c r="A121" s="48" t="s">
        <v>150</v>
      </c>
      <c r="B121" s="48" t="s">
        <v>244</v>
      </c>
      <c r="C121" s="48" t="s">
        <v>175</v>
      </c>
      <c r="D121" s="50"/>
      <c r="E121" s="50"/>
      <c r="F121" s="51" t="s">
        <v>247</v>
      </c>
      <c r="G121" s="81">
        <v>-13.9817</v>
      </c>
      <c r="H121" s="52">
        <v>0</v>
      </c>
      <c r="I121" s="52">
        <v>-13.9817</v>
      </c>
      <c r="J121" s="52">
        <v>0</v>
      </c>
      <c r="K121" s="52">
        <v>0</v>
      </c>
    </row>
    <row r="122" ht="24" customHeight="1" spans="1:11">
      <c r="A122" s="48" t="s">
        <v>150</v>
      </c>
      <c r="B122" s="48" t="s">
        <v>244</v>
      </c>
      <c r="C122" s="48" t="s">
        <v>159</v>
      </c>
      <c r="D122" s="50"/>
      <c r="E122" s="50"/>
      <c r="F122" s="51" t="s">
        <v>248</v>
      </c>
      <c r="G122" s="81">
        <v>0</v>
      </c>
      <c r="H122" s="52">
        <v>0</v>
      </c>
      <c r="I122" s="52">
        <v>0</v>
      </c>
      <c r="J122" s="52">
        <v>0</v>
      </c>
      <c r="K122" s="52">
        <v>0</v>
      </c>
    </row>
    <row r="123" ht="24" customHeight="1" spans="1:11">
      <c r="A123" s="48" t="s">
        <v>150</v>
      </c>
      <c r="B123" s="48" t="s">
        <v>244</v>
      </c>
      <c r="C123" s="48" t="s">
        <v>249</v>
      </c>
      <c r="D123" s="50"/>
      <c r="E123" s="50"/>
      <c r="F123" s="51" t="s">
        <v>250</v>
      </c>
      <c r="G123" s="81">
        <v>-0.8</v>
      </c>
      <c r="H123" s="52">
        <v>0</v>
      </c>
      <c r="I123" s="52">
        <v>-0.8</v>
      </c>
      <c r="J123" s="52">
        <v>0</v>
      </c>
      <c r="K123" s="52">
        <v>0</v>
      </c>
    </row>
    <row r="124" ht="24" customHeight="1" spans="1:11">
      <c r="A124" s="48" t="s">
        <v>150</v>
      </c>
      <c r="B124" s="48" t="s">
        <v>244</v>
      </c>
      <c r="C124" s="48" t="s">
        <v>251</v>
      </c>
      <c r="D124" s="50"/>
      <c r="E124" s="50"/>
      <c r="F124" s="51" t="s">
        <v>252</v>
      </c>
      <c r="G124" s="81">
        <v>-46.78002</v>
      </c>
      <c r="H124" s="52">
        <v>0</v>
      </c>
      <c r="I124" s="52">
        <v>-6.78002</v>
      </c>
      <c r="J124" s="52">
        <v>0</v>
      </c>
      <c r="K124" s="52">
        <v>-40</v>
      </c>
    </row>
    <row r="125" ht="24" customHeight="1" spans="1:11">
      <c r="A125" s="48" t="s">
        <v>150</v>
      </c>
      <c r="B125" s="48" t="s">
        <v>244</v>
      </c>
      <c r="C125" s="48" t="s">
        <v>168</v>
      </c>
      <c r="D125" s="50"/>
      <c r="E125" s="50"/>
      <c r="F125" s="51" t="s">
        <v>169</v>
      </c>
      <c r="G125" s="81">
        <v>-19.495959</v>
      </c>
      <c r="H125" s="52">
        <v>0</v>
      </c>
      <c r="I125" s="52">
        <v>-20.190085</v>
      </c>
      <c r="J125" s="52">
        <v>3.356226</v>
      </c>
      <c r="K125" s="52">
        <v>-2.6621</v>
      </c>
    </row>
    <row r="126" ht="24" customHeight="1" spans="1:11">
      <c r="A126" s="48" t="s">
        <v>150</v>
      </c>
      <c r="B126" s="48" t="s">
        <v>244</v>
      </c>
      <c r="C126" s="48" t="s">
        <v>161</v>
      </c>
      <c r="D126" s="50"/>
      <c r="E126" s="50"/>
      <c r="F126" s="51" t="s">
        <v>253</v>
      </c>
      <c r="G126" s="81">
        <v>-92.643306</v>
      </c>
      <c r="H126" s="52">
        <v>0</v>
      </c>
      <c r="I126" s="52">
        <v>-73.51873</v>
      </c>
      <c r="J126" s="52">
        <v>3.875424</v>
      </c>
      <c r="K126" s="52">
        <v>-23</v>
      </c>
    </row>
    <row r="127" ht="24" customHeight="1" spans="1:11">
      <c r="A127" s="48" t="s">
        <v>150</v>
      </c>
      <c r="B127" s="48" t="s">
        <v>254</v>
      </c>
      <c r="C127" s="48"/>
      <c r="D127" s="50"/>
      <c r="E127" s="50" t="s">
        <v>255</v>
      </c>
      <c r="F127" s="51"/>
      <c r="G127" s="81">
        <v>10</v>
      </c>
      <c r="H127" s="52">
        <v>0</v>
      </c>
      <c r="I127" s="52">
        <v>0</v>
      </c>
      <c r="J127" s="52">
        <v>10</v>
      </c>
      <c r="K127" s="52">
        <v>0</v>
      </c>
    </row>
    <row r="128" ht="24" customHeight="1" spans="1:11">
      <c r="A128" s="48" t="s">
        <v>150</v>
      </c>
      <c r="B128" s="48" t="s">
        <v>254</v>
      </c>
      <c r="C128" s="48" t="s">
        <v>161</v>
      </c>
      <c r="D128" s="50"/>
      <c r="E128" s="50"/>
      <c r="F128" s="51" t="s">
        <v>256</v>
      </c>
      <c r="G128" s="81">
        <v>10</v>
      </c>
      <c r="H128" s="52">
        <v>0</v>
      </c>
      <c r="I128" s="52">
        <v>0</v>
      </c>
      <c r="J128" s="52">
        <v>10</v>
      </c>
      <c r="K128" s="52">
        <v>0</v>
      </c>
    </row>
    <row r="129" ht="24" customHeight="1" spans="1:11">
      <c r="A129" s="48" t="s">
        <v>150</v>
      </c>
      <c r="B129" s="48" t="s">
        <v>257</v>
      </c>
      <c r="C129" s="48"/>
      <c r="D129" s="50"/>
      <c r="E129" s="50" t="s">
        <v>258</v>
      </c>
      <c r="F129" s="51"/>
      <c r="G129" s="81">
        <v>-38.089314</v>
      </c>
      <c r="H129" s="52">
        <v>0</v>
      </c>
      <c r="I129" s="52">
        <v>-38.539914</v>
      </c>
      <c r="J129" s="52">
        <v>15</v>
      </c>
      <c r="K129" s="52">
        <v>-14.5494</v>
      </c>
    </row>
    <row r="130" ht="24" customHeight="1" spans="1:11">
      <c r="A130" s="48" t="s">
        <v>150</v>
      </c>
      <c r="B130" s="48" t="s">
        <v>257</v>
      </c>
      <c r="C130" s="48" t="s">
        <v>152</v>
      </c>
      <c r="D130" s="50"/>
      <c r="E130" s="50"/>
      <c r="F130" s="51" t="s">
        <v>154</v>
      </c>
      <c r="G130" s="81">
        <v>-21.940082</v>
      </c>
      <c r="H130" s="52">
        <v>0</v>
      </c>
      <c r="I130" s="52">
        <v>-17.390682</v>
      </c>
      <c r="J130" s="52">
        <v>0</v>
      </c>
      <c r="K130" s="52">
        <v>-4.5494</v>
      </c>
    </row>
    <row r="131" ht="24" customHeight="1" spans="1:11">
      <c r="A131" s="48" t="s">
        <v>150</v>
      </c>
      <c r="B131" s="48" t="s">
        <v>257</v>
      </c>
      <c r="C131" s="48" t="s">
        <v>155</v>
      </c>
      <c r="D131" s="50"/>
      <c r="E131" s="50"/>
      <c r="F131" s="51" t="s">
        <v>156</v>
      </c>
      <c r="G131" s="81">
        <v>10</v>
      </c>
      <c r="H131" s="52">
        <v>0</v>
      </c>
      <c r="I131" s="52">
        <v>0</v>
      </c>
      <c r="J131" s="52">
        <v>10</v>
      </c>
      <c r="K131" s="52">
        <v>0</v>
      </c>
    </row>
    <row r="132" ht="24" customHeight="1" spans="1:11">
      <c r="A132" s="48" t="s">
        <v>150</v>
      </c>
      <c r="B132" s="48" t="s">
        <v>257</v>
      </c>
      <c r="C132" s="48" t="s">
        <v>157</v>
      </c>
      <c r="D132" s="50"/>
      <c r="E132" s="50"/>
      <c r="F132" s="51" t="s">
        <v>259</v>
      </c>
      <c r="G132" s="81">
        <v>-21.851</v>
      </c>
      <c r="H132" s="52">
        <v>0</v>
      </c>
      <c r="I132" s="52">
        <v>-16.851</v>
      </c>
      <c r="J132" s="52">
        <v>5</v>
      </c>
      <c r="K132" s="52">
        <v>-10</v>
      </c>
    </row>
    <row r="133" ht="24" customHeight="1" spans="1:11">
      <c r="A133" s="48" t="s">
        <v>150</v>
      </c>
      <c r="B133" s="48" t="s">
        <v>257</v>
      </c>
      <c r="C133" s="48" t="s">
        <v>161</v>
      </c>
      <c r="D133" s="50"/>
      <c r="E133" s="50"/>
      <c r="F133" s="51" t="s">
        <v>260</v>
      </c>
      <c r="G133" s="81">
        <v>-4.298232</v>
      </c>
      <c r="H133" s="52">
        <v>0</v>
      </c>
      <c r="I133" s="52">
        <v>-4.298232</v>
      </c>
      <c r="J133" s="52">
        <v>0</v>
      </c>
      <c r="K133" s="52">
        <v>0</v>
      </c>
    </row>
    <row r="134" ht="24" customHeight="1" spans="1:11">
      <c r="A134" s="48" t="s">
        <v>150</v>
      </c>
      <c r="B134" s="48" t="s">
        <v>161</v>
      </c>
      <c r="C134" s="48"/>
      <c r="D134" s="50"/>
      <c r="E134" s="50" t="s">
        <v>261</v>
      </c>
      <c r="F134" s="51"/>
      <c r="G134" s="81">
        <v>-4861.10218599502</v>
      </c>
      <c r="H134" s="52">
        <v>8316.781088</v>
      </c>
      <c r="I134" s="52">
        <v>-3553.07480999998</v>
      </c>
      <c r="J134" s="52">
        <v>2419.13311600496</v>
      </c>
      <c r="K134" s="52">
        <v>-12043.94158</v>
      </c>
    </row>
    <row r="135" ht="24" customHeight="1" spans="1:11">
      <c r="A135" s="48" t="s">
        <v>150</v>
      </c>
      <c r="B135" s="48" t="s">
        <v>161</v>
      </c>
      <c r="C135" s="48" t="s">
        <v>161</v>
      </c>
      <c r="D135" s="50"/>
      <c r="E135" s="50"/>
      <c r="F135" s="51" t="s">
        <v>261</v>
      </c>
      <c r="G135" s="81">
        <v>-4861.10218599502</v>
      </c>
      <c r="H135" s="52">
        <v>8316.781088</v>
      </c>
      <c r="I135" s="52">
        <v>-3553.07480999998</v>
      </c>
      <c r="J135" s="52">
        <v>2419.13311600496</v>
      </c>
      <c r="K135" s="52">
        <v>-12043.94158</v>
      </c>
    </row>
    <row r="136" ht="24" customHeight="1" spans="1:11">
      <c r="A136" s="48" t="s">
        <v>262</v>
      </c>
      <c r="B136" s="48"/>
      <c r="C136" s="48"/>
      <c r="D136" s="50" t="s">
        <v>263</v>
      </c>
      <c r="E136" s="50"/>
      <c r="F136" s="51"/>
      <c r="G136" s="81">
        <v>-474.482387</v>
      </c>
      <c r="H136" s="52">
        <v>0</v>
      </c>
      <c r="I136" s="52">
        <v>-495.431937</v>
      </c>
      <c r="J136" s="52">
        <v>21.70455</v>
      </c>
      <c r="K136" s="52">
        <v>-0.755</v>
      </c>
    </row>
    <row r="137" ht="24" customHeight="1" spans="1:11">
      <c r="A137" s="48" t="s">
        <v>262</v>
      </c>
      <c r="B137" s="48" t="s">
        <v>182</v>
      </c>
      <c r="C137" s="48"/>
      <c r="D137" s="50"/>
      <c r="E137" s="50" t="s">
        <v>264</v>
      </c>
      <c r="F137" s="51"/>
      <c r="G137" s="81">
        <v>-474.482387</v>
      </c>
      <c r="H137" s="52">
        <v>0</v>
      </c>
      <c r="I137" s="52">
        <v>-495.431937</v>
      </c>
      <c r="J137" s="52">
        <v>21.70455</v>
      </c>
      <c r="K137" s="52">
        <v>-0.755</v>
      </c>
    </row>
    <row r="138" ht="24" customHeight="1" spans="1:11">
      <c r="A138" s="48" t="s">
        <v>262</v>
      </c>
      <c r="B138" s="48" t="s">
        <v>182</v>
      </c>
      <c r="C138" s="48" t="s">
        <v>152</v>
      </c>
      <c r="D138" s="50"/>
      <c r="E138" s="50"/>
      <c r="F138" s="51" t="s">
        <v>265</v>
      </c>
      <c r="G138" s="81">
        <v>0</v>
      </c>
      <c r="H138" s="52">
        <v>0</v>
      </c>
      <c r="I138" s="52">
        <v>0</v>
      </c>
      <c r="J138" s="52">
        <v>0</v>
      </c>
      <c r="K138" s="52">
        <v>0</v>
      </c>
    </row>
    <row r="139" ht="24" customHeight="1" spans="1:11">
      <c r="A139" s="48" t="s">
        <v>262</v>
      </c>
      <c r="B139" s="48" t="s">
        <v>182</v>
      </c>
      <c r="C139" s="48" t="s">
        <v>166</v>
      </c>
      <c r="D139" s="50"/>
      <c r="E139" s="50"/>
      <c r="F139" s="51" t="s">
        <v>266</v>
      </c>
      <c r="G139" s="81">
        <v>-14.85045</v>
      </c>
      <c r="H139" s="52">
        <v>0</v>
      </c>
      <c r="I139" s="52">
        <v>-35.8</v>
      </c>
      <c r="J139" s="52">
        <v>21.70455</v>
      </c>
      <c r="K139" s="52">
        <v>-0.755</v>
      </c>
    </row>
    <row r="140" ht="24" customHeight="1" spans="1:11">
      <c r="A140" s="48" t="s">
        <v>262</v>
      </c>
      <c r="B140" s="48" t="s">
        <v>182</v>
      </c>
      <c r="C140" s="48" t="s">
        <v>178</v>
      </c>
      <c r="D140" s="50"/>
      <c r="E140" s="50"/>
      <c r="F140" s="51" t="s">
        <v>267</v>
      </c>
      <c r="G140" s="81">
        <v>-51.008759</v>
      </c>
      <c r="H140" s="52">
        <v>0</v>
      </c>
      <c r="I140" s="52">
        <v>-51.008759</v>
      </c>
      <c r="J140" s="52">
        <v>0</v>
      </c>
      <c r="K140" s="52">
        <v>0</v>
      </c>
    </row>
    <row r="141" ht="24" customHeight="1" spans="1:11">
      <c r="A141" s="48" t="s">
        <v>262</v>
      </c>
      <c r="B141" s="48" t="s">
        <v>182</v>
      </c>
      <c r="C141" s="48" t="s">
        <v>161</v>
      </c>
      <c r="D141" s="50"/>
      <c r="E141" s="50"/>
      <c r="F141" s="51" t="s">
        <v>268</v>
      </c>
      <c r="G141" s="81">
        <v>-408.623178</v>
      </c>
      <c r="H141" s="52">
        <v>0</v>
      </c>
      <c r="I141" s="52">
        <v>-408.623178</v>
      </c>
      <c r="J141" s="52">
        <v>0</v>
      </c>
      <c r="K141" s="52">
        <v>0</v>
      </c>
    </row>
    <row r="142" ht="24" customHeight="1" spans="1:11">
      <c r="A142" s="48" t="s">
        <v>262</v>
      </c>
      <c r="B142" s="48" t="s">
        <v>161</v>
      </c>
      <c r="C142" s="48"/>
      <c r="D142" s="50"/>
      <c r="E142" s="50" t="s">
        <v>269</v>
      </c>
      <c r="F142" s="51"/>
      <c r="G142" s="81">
        <v>0</v>
      </c>
      <c r="H142" s="52">
        <v>0</v>
      </c>
      <c r="I142" s="52">
        <v>0</v>
      </c>
      <c r="J142" s="52">
        <v>0</v>
      </c>
      <c r="K142" s="52">
        <v>0</v>
      </c>
    </row>
    <row r="143" ht="24" customHeight="1" spans="1:11">
      <c r="A143" s="48" t="s">
        <v>262</v>
      </c>
      <c r="B143" s="48" t="s">
        <v>161</v>
      </c>
      <c r="C143" s="48" t="s">
        <v>161</v>
      </c>
      <c r="D143" s="50"/>
      <c r="E143" s="50"/>
      <c r="F143" s="51" t="s">
        <v>269</v>
      </c>
      <c r="G143" s="81">
        <v>0</v>
      </c>
      <c r="H143" s="52">
        <v>0</v>
      </c>
      <c r="I143" s="52">
        <v>0</v>
      </c>
      <c r="J143" s="52">
        <v>0</v>
      </c>
      <c r="K143" s="52">
        <v>0</v>
      </c>
    </row>
    <row r="144" ht="24" customHeight="1" spans="1:11">
      <c r="A144" s="48" t="s">
        <v>270</v>
      </c>
      <c r="B144" s="48"/>
      <c r="C144" s="48"/>
      <c r="D144" s="50" t="s">
        <v>271</v>
      </c>
      <c r="E144" s="50"/>
      <c r="F144" s="51"/>
      <c r="G144" s="81">
        <v>-4461.481371</v>
      </c>
      <c r="H144" s="52">
        <v>223.660276</v>
      </c>
      <c r="I144" s="52">
        <v>-6325.484936</v>
      </c>
      <c r="J144" s="52">
        <v>1949.197787</v>
      </c>
      <c r="K144" s="52">
        <v>-308.854498</v>
      </c>
    </row>
    <row r="145" ht="24" customHeight="1" spans="1:11">
      <c r="A145" s="48" t="s">
        <v>270</v>
      </c>
      <c r="B145" s="48" t="s">
        <v>155</v>
      </c>
      <c r="C145" s="48"/>
      <c r="D145" s="50"/>
      <c r="E145" s="50" t="s">
        <v>272</v>
      </c>
      <c r="F145" s="51"/>
      <c r="G145" s="81">
        <v>-2794.004715</v>
      </c>
      <c r="H145" s="52">
        <v>216.753109</v>
      </c>
      <c r="I145" s="52">
        <v>-4514.094984</v>
      </c>
      <c r="J145" s="52">
        <v>1618.640427</v>
      </c>
      <c r="K145" s="52">
        <v>-115.303267</v>
      </c>
    </row>
    <row r="146" ht="24" customHeight="1" spans="1:11">
      <c r="A146" s="48" t="s">
        <v>270</v>
      </c>
      <c r="B146" s="48" t="s">
        <v>155</v>
      </c>
      <c r="C146" s="48" t="s">
        <v>152</v>
      </c>
      <c r="D146" s="50"/>
      <c r="E146" s="50"/>
      <c r="F146" s="51" t="s">
        <v>154</v>
      </c>
      <c r="G146" s="81">
        <v>-2606.2587</v>
      </c>
      <c r="H146" s="52">
        <v>0</v>
      </c>
      <c r="I146" s="52">
        <v>-2620.9087</v>
      </c>
      <c r="J146" s="52">
        <v>14.65</v>
      </c>
      <c r="K146" s="52">
        <v>0</v>
      </c>
    </row>
    <row r="147" ht="24" customHeight="1" spans="1:11">
      <c r="A147" s="48" t="s">
        <v>270</v>
      </c>
      <c r="B147" s="48" t="s">
        <v>155</v>
      </c>
      <c r="C147" s="48" t="s">
        <v>155</v>
      </c>
      <c r="D147" s="50"/>
      <c r="E147" s="50"/>
      <c r="F147" s="51" t="s">
        <v>156</v>
      </c>
      <c r="G147" s="81">
        <v>-495.395208</v>
      </c>
      <c r="H147" s="52">
        <v>0</v>
      </c>
      <c r="I147" s="52">
        <v>-495.395208</v>
      </c>
      <c r="J147" s="52">
        <v>0</v>
      </c>
      <c r="K147" s="52">
        <v>0</v>
      </c>
    </row>
    <row r="148" ht="24" customHeight="1" spans="1:11">
      <c r="A148" s="48" t="s">
        <v>270</v>
      </c>
      <c r="B148" s="48" t="s">
        <v>155</v>
      </c>
      <c r="C148" s="48" t="s">
        <v>273</v>
      </c>
      <c r="D148" s="50"/>
      <c r="E148" s="50"/>
      <c r="F148" s="51" t="s">
        <v>248</v>
      </c>
      <c r="G148" s="81">
        <v>-627.42837</v>
      </c>
      <c r="H148" s="52">
        <v>0</v>
      </c>
      <c r="I148" s="52">
        <v>-627.42837</v>
      </c>
      <c r="J148" s="52">
        <v>0</v>
      </c>
      <c r="K148" s="52">
        <v>0</v>
      </c>
    </row>
    <row r="149" ht="24" customHeight="1" spans="1:11">
      <c r="A149" s="48" t="s">
        <v>270</v>
      </c>
      <c r="B149" s="48" t="s">
        <v>155</v>
      </c>
      <c r="C149" s="48" t="s">
        <v>274</v>
      </c>
      <c r="D149" s="50"/>
      <c r="E149" s="50"/>
      <c r="F149" s="51" t="s">
        <v>275</v>
      </c>
      <c r="G149" s="81">
        <v>-293.25</v>
      </c>
      <c r="H149" s="52">
        <v>0</v>
      </c>
      <c r="I149" s="52">
        <v>-291.6</v>
      </c>
      <c r="J149" s="52">
        <v>0</v>
      </c>
      <c r="K149" s="52">
        <v>-1.65</v>
      </c>
    </row>
    <row r="150" ht="24" customHeight="1" spans="1:11">
      <c r="A150" s="48" t="s">
        <v>270</v>
      </c>
      <c r="B150" s="48" t="s">
        <v>155</v>
      </c>
      <c r="C150" s="48" t="s">
        <v>276</v>
      </c>
      <c r="D150" s="50"/>
      <c r="E150" s="50"/>
      <c r="F150" s="51" t="s">
        <v>277</v>
      </c>
      <c r="G150" s="81">
        <v>-20</v>
      </c>
      <c r="H150" s="52">
        <v>0</v>
      </c>
      <c r="I150" s="52">
        <v>-20</v>
      </c>
      <c r="J150" s="52">
        <v>0</v>
      </c>
      <c r="K150" s="52">
        <v>0</v>
      </c>
    </row>
    <row r="151" ht="24" customHeight="1" spans="1:11">
      <c r="A151" s="48" t="s">
        <v>270</v>
      </c>
      <c r="B151" s="48" t="s">
        <v>155</v>
      </c>
      <c r="C151" s="48" t="s">
        <v>168</v>
      </c>
      <c r="D151" s="50"/>
      <c r="E151" s="50"/>
      <c r="F151" s="51" t="s">
        <v>169</v>
      </c>
      <c r="G151" s="81">
        <v>-48.3</v>
      </c>
      <c r="H151" s="52">
        <v>0</v>
      </c>
      <c r="I151" s="52">
        <v>-48.3</v>
      </c>
      <c r="J151" s="52">
        <v>0</v>
      </c>
      <c r="K151" s="52">
        <v>0</v>
      </c>
    </row>
    <row r="152" ht="24" customHeight="1" spans="1:11">
      <c r="A152" s="48" t="s">
        <v>270</v>
      </c>
      <c r="B152" s="48" t="s">
        <v>155</v>
      </c>
      <c r="C152" s="48" t="s">
        <v>161</v>
      </c>
      <c r="D152" s="50"/>
      <c r="E152" s="50"/>
      <c r="F152" s="51" t="s">
        <v>278</v>
      </c>
      <c r="G152" s="81">
        <v>1296.627563</v>
      </c>
      <c r="H152" s="52">
        <v>216.753109</v>
      </c>
      <c r="I152" s="52">
        <v>-410.462706</v>
      </c>
      <c r="J152" s="52">
        <v>1603.990427</v>
      </c>
      <c r="K152" s="52">
        <v>-113.653267</v>
      </c>
    </row>
    <row r="153" ht="24" customHeight="1" spans="1:11">
      <c r="A153" s="48" t="s">
        <v>270</v>
      </c>
      <c r="B153" s="48" t="s">
        <v>157</v>
      </c>
      <c r="C153" s="48"/>
      <c r="D153" s="50"/>
      <c r="E153" s="50" t="s">
        <v>279</v>
      </c>
      <c r="F153" s="51"/>
      <c r="G153" s="81">
        <v>48.525994</v>
      </c>
      <c r="H153" s="52">
        <v>0</v>
      </c>
      <c r="I153" s="52">
        <v>-0.3</v>
      </c>
      <c r="J153" s="52">
        <v>48.825994</v>
      </c>
      <c r="K153" s="52">
        <v>0</v>
      </c>
    </row>
    <row r="154" ht="24" customHeight="1" spans="1:11">
      <c r="A154" s="48" t="s">
        <v>270</v>
      </c>
      <c r="B154" s="48" t="s">
        <v>157</v>
      </c>
      <c r="C154" s="48" t="s">
        <v>161</v>
      </c>
      <c r="D154" s="50"/>
      <c r="E154" s="50"/>
      <c r="F154" s="51" t="s">
        <v>280</v>
      </c>
      <c r="G154" s="81">
        <v>48.525994</v>
      </c>
      <c r="H154" s="52">
        <v>0</v>
      </c>
      <c r="I154" s="52">
        <v>-0.3</v>
      </c>
      <c r="J154" s="52">
        <v>48.825994</v>
      </c>
      <c r="K154" s="52">
        <v>0</v>
      </c>
    </row>
    <row r="155" ht="24" customHeight="1" spans="1:11">
      <c r="A155" s="48" t="s">
        <v>270</v>
      </c>
      <c r="B155" s="48" t="s">
        <v>175</v>
      </c>
      <c r="C155" s="48"/>
      <c r="D155" s="50"/>
      <c r="E155" s="50" t="s">
        <v>281</v>
      </c>
      <c r="F155" s="51"/>
      <c r="G155" s="81">
        <v>65.001941</v>
      </c>
      <c r="H155" s="52">
        <v>0</v>
      </c>
      <c r="I155" s="52">
        <v>0</v>
      </c>
      <c r="J155" s="52">
        <v>65.001941</v>
      </c>
      <c r="K155" s="52">
        <v>0</v>
      </c>
    </row>
    <row r="156" ht="24" customHeight="1" spans="1:11">
      <c r="A156" s="48" t="s">
        <v>270</v>
      </c>
      <c r="B156" s="48" t="s">
        <v>175</v>
      </c>
      <c r="C156" s="48" t="s">
        <v>155</v>
      </c>
      <c r="D156" s="50"/>
      <c r="E156" s="50"/>
      <c r="F156" s="51" t="s">
        <v>156</v>
      </c>
      <c r="G156" s="81">
        <v>1.03175</v>
      </c>
      <c r="H156" s="52">
        <v>0</v>
      </c>
      <c r="I156" s="52">
        <v>0</v>
      </c>
      <c r="J156" s="52">
        <v>1.03175</v>
      </c>
      <c r="K156" s="52">
        <v>0</v>
      </c>
    </row>
    <row r="157" ht="24" customHeight="1" spans="1:11">
      <c r="A157" s="48" t="s">
        <v>270</v>
      </c>
      <c r="B157" s="48" t="s">
        <v>175</v>
      </c>
      <c r="C157" s="48" t="s">
        <v>157</v>
      </c>
      <c r="D157" s="50"/>
      <c r="E157" s="50"/>
      <c r="F157" s="51" t="s">
        <v>282</v>
      </c>
      <c r="G157" s="81">
        <v>0</v>
      </c>
      <c r="H157" s="52">
        <v>0</v>
      </c>
      <c r="I157" s="52">
        <v>0</v>
      </c>
      <c r="J157" s="52">
        <v>0</v>
      </c>
      <c r="K157" s="52">
        <v>0</v>
      </c>
    </row>
    <row r="158" ht="24" customHeight="1" spans="1:11">
      <c r="A158" s="48" t="s">
        <v>270</v>
      </c>
      <c r="B158" s="48" t="s">
        <v>175</v>
      </c>
      <c r="C158" s="48" t="s">
        <v>161</v>
      </c>
      <c r="D158" s="50"/>
      <c r="E158" s="50"/>
      <c r="F158" s="51" t="s">
        <v>283</v>
      </c>
      <c r="G158" s="81">
        <v>63.970191</v>
      </c>
      <c r="H158" s="52">
        <v>0</v>
      </c>
      <c r="I158" s="52">
        <v>0</v>
      </c>
      <c r="J158" s="52">
        <v>63.970191</v>
      </c>
      <c r="K158" s="52">
        <v>0</v>
      </c>
    </row>
    <row r="159" ht="24" customHeight="1" spans="1:11">
      <c r="A159" s="48" t="s">
        <v>270</v>
      </c>
      <c r="B159" s="48" t="s">
        <v>182</v>
      </c>
      <c r="C159" s="48"/>
      <c r="D159" s="50"/>
      <c r="E159" s="50" t="s">
        <v>284</v>
      </c>
      <c r="F159" s="51"/>
      <c r="G159" s="81">
        <v>-279.334504</v>
      </c>
      <c r="H159" s="52">
        <v>6.907167</v>
      </c>
      <c r="I159" s="52">
        <v>-298.915096</v>
      </c>
      <c r="J159" s="52">
        <v>48.029425</v>
      </c>
      <c r="K159" s="52">
        <v>-35.356</v>
      </c>
    </row>
    <row r="160" ht="24" customHeight="1" spans="1:11">
      <c r="A160" s="48" t="s">
        <v>270</v>
      </c>
      <c r="B160" s="48" t="s">
        <v>182</v>
      </c>
      <c r="C160" s="48" t="s">
        <v>152</v>
      </c>
      <c r="D160" s="50"/>
      <c r="E160" s="50"/>
      <c r="F160" s="51" t="s">
        <v>154</v>
      </c>
      <c r="G160" s="81">
        <v>-192.908391</v>
      </c>
      <c r="H160" s="52">
        <v>0.8405</v>
      </c>
      <c r="I160" s="52">
        <v>-187.334316</v>
      </c>
      <c r="J160" s="52">
        <v>19.035425</v>
      </c>
      <c r="K160" s="52">
        <v>-25.45</v>
      </c>
    </row>
    <row r="161" ht="24" customHeight="1" spans="1:11">
      <c r="A161" s="48" t="s">
        <v>270</v>
      </c>
      <c r="B161" s="48" t="s">
        <v>182</v>
      </c>
      <c r="C161" s="48" t="s">
        <v>155</v>
      </c>
      <c r="D161" s="50"/>
      <c r="E161" s="50"/>
      <c r="F161" s="51" t="s">
        <v>156</v>
      </c>
      <c r="G161" s="81">
        <v>-0.005</v>
      </c>
      <c r="H161" s="52">
        <v>0</v>
      </c>
      <c r="I161" s="52">
        <v>-0.005</v>
      </c>
      <c r="J161" s="52">
        <v>0</v>
      </c>
      <c r="K161" s="52">
        <v>0</v>
      </c>
    </row>
    <row r="162" ht="24" customHeight="1" spans="1:11">
      <c r="A162" s="48" t="s">
        <v>270</v>
      </c>
      <c r="B162" s="48" t="s">
        <v>182</v>
      </c>
      <c r="C162" s="48" t="s">
        <v>157</v>
      </c>
      <c r="D162" s="50"/>
      <c r="E162" s="50"/>
      <c r="F162" s="51" t="s">
        <v>285</v>
      </c>
      <c r="G162" s="81">
        <v>-75.620561</v>
      </c>
      <c r="H162" s="52">
        <v>0</v>
      </c>
      <c r="I162" s="52">
        <v>-81.626561</v>
      </c>
      <c r="J162" s="52">
        <v>6.506</v>
      </c>
      <c r="K162" s="52">
        <v>-0.5</v>
      </c>
    </row>
    <row r="163" ht="24" customHeight="1" spans="1:11">
      <c r="A163" s="48" t="s">
        <v>270</v>
      </c>
      <c r="B163" s="48" t="s">
        <v>182</v>
      </c>
      <c r="C163" s="48" t="s">
        <v>175</v>
      </c>
      <c r="D163" s="50"/>
      <c r="E163" s="50"/>
      <c r="F163" s="51" t="s">
        <v>286</v>
      </c>
      <c r="G163" s="81">
        <v>4.5894</v>
      </c>
      <c r="H163" s="52">
        <v>0</v>
      </c>
      <c r="I163" s="52">
        <v>-0.4106</v>
      </c>
      <c r="J163" s="52">
        <v>14</v>
      </c>
      <c r="K163" s="52">
        <v>-9</v>
      </c>
    </row>
    <row r="164" ht="24" customHeight="1" spans="1:11">
      <c r="A164" s="48" t="s">
        <v>270</v>
      </c>
      <c r="B164" s="48" t="s">
        <v>182</v>
      </c>
      <c r="C164" s="48" t="s">
        <v>182</v>
      </c>
      <c r="D164" s="50"/>
      <c r="E164" s="50"/>
      <c r="F164" s="51" t="s">
        <v>287</v>
      </c>
      <c r="G164" s="81">
        <v>0</v>
      </c>
      <c r="H164" s="52">
        <v>0</v>
      </c>
      <c r="I164" s="52">
        <v>0</v>
      </c>
      <c r="J164" s="52">
        <v>0</v>
      </c>
      <c r="K164" s="52">
        <v>0</v>
      </c>
    </row>
    <row r="165" ht="24" customHeight="1" spans="1:11">
      <c r="A165" s="48" t="s">
        <v>270</v>
      </c>
      <c r="B165" s="48" t="s">
        <v>182</v>
      </c>
      <c r="C165" s="48" t="s">
        <v>178</v>
      </c>
      <c r="D165" s="50"/>
      <c r="E165" s="50"/>
      <c r="F165" s="51" t="s">
        <v>288</v>
      </c>
      <c r="G165" s="81">
        <v>5.400667</v>
      </c>
      <c r="H165" s="52">
        <v>6.066667</v>
      </c>
      <c r="I165" s="52">
        <v>-0.666</v>
      </c>
      <c r="J165" s="52">
        <v>0</v>
      </c>
      <c r="K165" s="52">
        <v>0</v>
      </c>
    </row>
    <row r="166" ht="24" customHeight="1" spans="1:11">
      <c r="A166" s="48" t="s">
        <v>270</v>
      </c>
      <c r="B166" s="48" t="s">
        <v>182</v>
      </c>
      <c r="C166" s="48" t="s">
        <v>289</v>
      </c>
      <c r="D166" s="50"/>
      <c r="E166" s="50"/>
      <c r="F166" s="51" t="s">
        <v>290</v>
      </c>
      <c r="G166" s="81">
        <v>-1.106</v>
      </c>
      <c r="H166" s="52">
        <v>0</v>
      </c>
      <c r="I166" s="52">
        <v>-0.7</v>
      </c>
      <c r="J166" s="52">
        <v>0</v>
      </c>
      <c r="K166" s="52">
        <v>-0.406</v>
      </c>
    </row>
    <row r="167" ht="24" customHeight="1" spans="1:11">
      <c r="A167" s="48" t="s">
        <v>270</v>
      </c>
      <c r="B167" s="48" t="s">
        <v>182</v>
      </c>
      <c r="C167" s="48" t="s">
        <v>291</v>
      </c>
      <c r="D167" s="50"/>
      <c r="E167" s="50"/>
      <c r="F167" s="51" t="s">
        <v>292</v>
      </c>
      <c r="G167" s="81">
        <v>8</v>
      </c>
      <c r="H167" s="52">
        <v>0</v>
      </c>
      <c r="I167" s="52">
        <v>0</v>
      </c>
      <c r="J167" s="52">
        <v>8</v>
      </c>
      <c r="K167" s="52">
        <v>0</v>
      </c>
    </row>
    <row r="168" ht="24" customHeight="1" spans="1:11">
      <c r="A168" s="48" t="s">
        <v>270</v>
      </c>
      <c r="B168" s="48" t="s">
        <v>182</v>
      </c>
      <c r="C168" s="48" t="s">
        <v>168</v>
      </c>
      <c r="D168" s="50"/>
      <c r="E168" s="50"/>
      <c r="F168" s="51" t="s">
        <v>169</v>
      </c>
      <c r="G168" s="81">
        <v>-5.58302</v>
      </c>
      <c r="H168" s="52">
        <v>0</v>
      </c>
      <c r="I168" s="52">
        <v>-5.58302</v>
      </c>
      <c r="J168" s="52">
        <v>0</v>
      </c>
      <c r="K168" s="52">
        <v>0</v>
      </c>
    </row>
    <row r="169" ht="24" customHeight="1" spans="1:11">
      <c r="A169" s="48" t="s">
        <v>270</v>
      </c>
      <c r="B169" s="48" t="s">
        <v>182</v>
      </c>
      <c r="C169" s="48" t="s">
        <v>161</v>
      </c>
      <c r="D169" s="50"/>
      <c r="E169" s="50"/>
      <c r="F169" s="51" t="s">
        <v>293</v>
      </c>
      <c r="G169" s="81">
        <v>-22.101599</v>
      </c>
      <c r="H169" s="52">
        <v>0</v>
      </c>
      <c r="I169" s="52">
        <v>-22.589599</v>
      </c>
      <c r="J169" s="52">
        <v>0.488</v>
      </c>
      <c r="K169" s="52">
        <v>0</v>
      </c>
    </row>
    <row r="170" ht="24" customHeight="1" spans="1:11">
      <c r="A170" s="48" t="s">
        <v>270</v>
      </c>
      <c r="B170" s="48" t="s">
        <v>161</v>
      </c>
      <c r="C170" s="48"/>
      <c r="D170" s="50"/>
      <c r="E170" s="50" t="s">
        <v>294</v>
      </c>
      <c r="F170" s="51"/>
      <c r="G170" s="81">
        <v>-1501.670087</v>
      </c>
      <c r="H170" s="52">
        <v>0</v>
      </c>
      <c r="I170" s="52">
        <v>-1512.174856</v>
      </c>
      <c r="J170" s="52">
        <v>168.7</v>
      </c>
      <c r="K170" s="52">
        <v>-158.195231</v>
      </c>
    </row>
    <row r="171" ht="24" customHeight="1" spans="1:11">
      <c r="A171" s="48" t="s">
        <v>270</v>
      </c>
      <c r="B171" s="48" t="s">
        <v>161</v>
      </c>
      <c r="C171" s="48" t="s">
        <v>161</v>
      </c>
      <c r="D171" s="50"/>
      <c r="E171" s="50"/>
      <c r="F171" s="51" t="s">
        <v>294</v>
      </c>
      <c r="G171" s="81">
        <v>-1501.670087</v>
      </c>
      <c r="H171" s="52">
        <v>0</v>
      </c>
      <c r="I171" s="52">
        <v>-1512.174856</v>
      </c>
      <c r="J171" s="52">
        <v>168.7</v>
      </c>
      <c r="K171" s="52">
        <v>-158.195231</v>
      </c>
    </row>
    <row r="172" ht="24" customHeight="1" spans="1:11">
      <c r="A172" s="48" t="s">
        <v>295</v>
      </c>
      <c r="B172" s="48"/>
      <c r="C172" s="48"/>
      <c r="D172" s="50" t="s">
        <v>296</v>
      </c>
      <c r="E172" s="50"/>
      <c r="F172" s="51"/>
      <c r="G172" s="81">
        <v>-37466.599289</v>
      </c>
      <c r="H172" s="52">
        <v>2223.573372</v>
      </c>
      <c r="I172" s="52">
        <v>-45723.72241</v>
      </c>
      <c r="J172" s="52">
        <v>11356.296389</v>
      </c>
      <c r="K172" s="52">
        <v>-5322.74664</v>
      </c>
    </row>
    <row r="173" ht="24" customHeight="1" spans="1:11">
      <c r="A173" s="48" t="s">
        <v>295</v>
      </c>
      <c r="B173" s="48" t="s">
        <v>152</v>
      </c>
      <c r="C173" s="48"/>
      <c r="D173" s="50"/>
      <c r="E173" s="50" t="s">
        <v>297</v>
      </c>
      <c r="F173" s="51"/>
      <c r="G173" s="81">
        <v>-132.822766</v>
      </c>
      <c r="H173" s="52">
        <v>0</v>
      </c>
      <c r="I173" s="52">
        <v>-132.736797</v>
      </c>
      <c r="J173" s="52">
        <v>99.451631</v>
      </c>
      <c r="K173" s="52">
        <v>-99.5376</v>
      </c>
    </row>
    <row r="174" ht="24" customHeight="1" spans="1:11">
      <c r="A174" s="48" t="s">
        <v>295</v>
      </c>
      <c r="B174" s="48" t="s">
        <v>152</v>
      </c>
      <c r="C174" s="48" t="s">
        <v>152</v>
      </c>
      <c r="D174" s="50"/>
      <c r="E174" s="50"/>
      <c r="F174" s="51" t="s">
        <v>154</v>
      </c>
      <c r="G174" s="81">
        <v>-77.49402</v>
      </c>
      <c r="H174" s="52">
        <v>0</v>
      </c>
      <c r="I174" s="52">
        <v>-77.49402</v>
      </c>
      <c r="J174" s="52">
        <v>0</v>
      </c>
      <c r="K174" s="52">
        <v>0</v>
      </c>
    </row>
    <row r="175" ht="24" customHeight="1" spans="1:11">
      <c r="A175" s="48" t="s">
        <v>295</v>
      </c>
      <c r="B175" s="48" t="s">
        <v>152</v>
      </c>
      <c r="C175" s="48" t="s">
        <v>155</v>
      </c>
      <c r="D175" s="50"/>
      <c r="E175" s="50"/>
      <c r="F175" s="51" t="s">
        <v>156</v>
      </c>
      <c r="G175" s="81">
        <v>-34.981394</v>
      </c>
      <c r="H175" s="52">
        <v>0</v>
      </c>
      <c r="I175" s="52">
        <v>-29.981394</v>
      </c>
      <c r="J175" s="52">
        <v>22.46</v>
      </c>
      <c r="K175" s="52">
        <v>-27.46</v>
      </c>
    </row>
    <row r="176" ht="24" customHeight="1" spans="1:11">
      <c r="A176" s="48" t="s">
        <v>295</v>
      </c>
      <c r="B176" s="48" t="s">
        <v>152</v>
      </c>
      <c r="C176" s="48" t="s">
        <v>161</v>
      </c>
      <c r="D176" s="50"/>
      <c r="E176" s="50"/>
      <c r="F176" s="51" t="s">
        <v>298</v>
      </c>
      <c r="G176" s="81">
        <v>-20.347352</v>
      </c>
      <c r="H176" s="52">
        <v>0</v>
      </c>
      <c r="I176" s="52">
        <v>-25.261383</v>
      </c>
      <c r="J176" s="52">
        <v>76.991631</v>
      </c>
      <c r="K176" s="52">
        <v>-72.0776</v>
      </c>
    </row>
    <row r="177" ht="24" customHeight="1" spans="1:11">
      <c r="A177" s="48" t="s">
        <v>295</v>
      </c>
      <c r="B177" s="48" t="s">
        <v>155</v>
      </c>
      <c r="C177" s="48"/>
      <c r="D177" s="50"/>
      <c r="E177" s="50" t="s">
        <v>299</v>
      </c>
      <c r="F177" s="51"/>
      <c r="G177" s="81">
        <v>-30409.962953</v>
      </c>
      <c r="H177" s="52">
        <v>2204.49</v>
      </c>
      <c r="I177" s="52">
        <v>-38222.979405</v>
      </c>
      <c r="J177" s="52">
        <v>8242.369257</v>
      </c>
      <c r="K177" s="52">
        <v>-2633.842805</v>
      </c>
    </row>
    <row r="178" ht="24" customHeight="1" spans="1:11">
      <c r="A178" s="48" t="s">
        <v>295</v>
      </c>
      <c r="B178" s="48" t="s">
        <v>155</v>
      </c>
      <c r="C178" s="48" t="s">
        <v>152</v>
      </c>
      <c r="D178" s="50"/>
      <c r="E178" s="50"/>
      <c r="F178" s="51" t="s">
        <v>300</v>
      </c>
      <c r="G178" s="81">
        <v>-9661.551584</v>
      </c>
      <c r="H178" s="52">
        <v>0</v>
      </c>
      <c r="I178" s="52">
        <v>-10115.927396</v>
      </c>
      <c r="J178" s="52">
        <v>834.972251</v>
      </c>
      <c r="K178" s="52">
        <v>-380.596439</v>
      </c>
    </row>
    <row r="179" ht="24" customHeight="1" spans="1:11">
      <c r="A179" s="48" t="s">
        <v>295</v>
      </c>
      <c r="B179" s="48" t="s">
        <v>155</v>
      </c>
      <c r="C179" s="48" t="s">
        <v>155</v>
      </c>
      <c r="D179" s="50"/>
      <c r="E179" s="50"/>
      <c r="F179" s="51" t="s">
        <v>301</v>
      </c>
      <c r="G179" s="81">
        <v>-5477.9386</v>
      </c>
      <c r="H179" s="52">
        <v>126.875</v>
      </c>
      <c r="I179" s="52">
        <v>-8908.22377</v>
      </c>
      <c r="J179" s="52">
        <v>3587.43407</v>
      </c>
      <c r="K179" s="52">
        <v>-284.0239</v>
      </c>
    </row>
    <row r="180" ht="24" customHeight="1" spans="1:11">
      <c r="A180" s="48" t="s">
        <v>295</v>
      </c>
      <c r="B180" s="48" t="s">
        <v>155</v>
      </c>
      <c r="C180" s="48" t="s">
        <v>166</v>
      </c>
      <c r="D180" s="50"/>
      <c r="E180" s="50"/>
      <c r="F180" s="51" t="s">
        <v>302</v>
      </c>
      <c r="G180" s="81">
        <v>-3348.530566</v>
      </c>
      <c r="H180" s="52">
        <v>264.89</v>
      </c>
      <c r="I180" s="52">
        <v>-4840.263171</v>
      </c>
      <c r="J180" s="52">
        <v>1287.908505</v>
      </c>
      <c r="K180" s="52">
        <v>-61.0659</v>
      </c>
    </row>
    <row r="181" ht="24" customHeight="1" spans="1:11">
      <c r="A181" s="48" t="s">
        <v>295</v>
      </c>
      <c r="B181" s="48" t="s">
        <v>155</v>
      </c>
      <c r="C181" s="48" t="s">
        <v>157</v>
      </c>
      <c r="D181" s="50"/>
      <c r="E181" s="50"/>
      <c r="F181" s="51" t="s">
        <v>303</v>
      </c>
      <c r="G181" s="81">
        <v>-464.223919</v>
      </c>
      <c r="H181" s="52">
        <v>1726.975</v>
      </c>
      <c r="I181" s="52">
        <v>-2746.941352</v>
      </c>
      <c r="J181" s="52">
        <v>732.653334</v>
      </c>
      <c r="K181" s="52">
        <v>-176.910901</v>
      </c>
    </row>
    <row r="182" ht="24" customHeight="1" spans="1:11">
      <c r="A182" s="48" t="s">
        <v>295</v>
      </c>
      <c r="B182" s="48" t="s">
        <v>155</v>
      </c>
      <c r="C182" s="48" t="s">
        <v>175</v>
      </c>
      <c r="D182" s="50"/>
      <c r="E182" s="50"/>
      <c r="F182" s="51" t="s">
        <v>304</v>
      </c>
      <c r="G182" s="81">
        <v>-10</v>
      </c>
      <c r="H182" s="52">
        <v>0</v>
      </c>
      <c r="I182" s="52">
        <v>-10</v>
      </c>
      <c r="J182" s="52">
        <v>0</v>
      </c>
      <c r="K182" s="52">
        <v>0</v>
      </c>
    </row>
    <row r="183" ht="24" customHeight="1" spans="1:11">
      <c r="A183" s="48" t="s">
        <v>295</v>
      </c>
      <c r="B183" s="48" t="s">
        <v>155</v>
      </c>
      <c r="C183" s="48" t="s">
        <v>161</v>
      </c>
      <c r="D183" s="50"/>
      <c r="E183" s="50"/>
      <c r="F183" s="51" t="s">
        <v>305</v>
      </c>
      <c r="G183" s="81">
        <v>-11447.718284</v>
      </c>
      <c r="H183" s="52">
        <v>85.75</v>
      </c>
      <c r="I183" s="52">
        <v>-11601.623716</v>
      </c>
      <c r="J183" s="52">
        <v>1799.401097</v>
      </c>
      <c r="K183" s="52">
        <v>-1731.245665</v>
      </c>
    </row>
    <row r="184" ht="24" customHeight="1" spans="1:11">
      <c r="A184" s="48" t="s">
        <v>295</v>
      </c>
      <c r="B184" s="48" t="s">
        <v>166</v>
      </c>
      <c r="C184" s="48"/>
      <c r="D184" s="50"/>
      <c r="E184" s="50" t="s">
        <v>306</v>
      </c>
      <c r="F184" s="51"/>
      <c r="G184" s="81">
        <v>-820.029275</v>
      </c>
      <c r="H184" s="52">
        <v>2.31408</v>
      </c>
      <c r="I184" s="52">
        <v>-946.154785</v>
      </c>
      <c r="J184" s="52">
        <v>123.81143</v>
      </c>
      <c r="K184" s="52">
        <v>0</v>
      </c>
    </row>
    <row r="185" ht="24" customHeight="1" spans="1:11">
      <c r="A185" s="48" t="s">
        <v>295</v>
      </c>
      <c r="B185" s="48" t="s">
        <v>166</v>
      </c>
      <c r="C185" s="48" t="s">
        <v>152</v>
      </c>
      <c r="D185" s="50"/>
      <c r="E185" s="50"/>
      <c r="F185" s="51" t="s">
        <v>307</v>
      </c>
      <c r="G185" s="81">
        <v>-4.190053</v>
      </c>
      <c r="H185" s="52">
        <v>0.93408</v>
      </c>
      <c r="I185" s="52">
        <v>-5.124133</v>
      </c>
      <c r="J185" s="52">
        <v>0</v>
      </c>
      <c r="K185" s="52">
        <v>0</v>
      </c>
    </row>
    <row r="186" ht="24" customHeight="1" spans="1:11">
      <c r="A186" s="48" t="s">
        <v>295</v>
      </c>
      <c r="B186" s="48" t="s">
        <v>166</v>
      </c>
      <c r="C186" s="48" t="s">
        <v>155</v>
      </c>
      <c r="D186" s="50"/>
      <c r="E186" s="50"/>
      <c r="F186" s="51" t="s">
        <v>308</v>
      </c>
      <c r="G186" s="81">
        <v>-815.839222</v>
      </c>
      <c r="H186" s="52">
        <v>1.38</v>
      </c>
      <c r="I186" s="52">
        <v>-941.030652</v>
      </c>
      <c r="J186" s="52">
        <v>123.81143</v>
      </c>
      <c r="K186" s="52">
        <v>0</v>
      </c>
    </row>
    <row r="187" ht="24" customHeight="1" spans="1:11">
      <c r="A187" s="48" t="s">
        <v>295</v>
      </c>
      <c r="B187" s="48" t="s">
        <v>157</v>
      </c>
      <c r="C187" s="48"/>
      <c r="D187" s="50"/>
      <c r="E187" s="50" t="s">
        <v>309</v>
      </c>
      <c r="F187" s="51"/>
      <c r="G187" s="81">
        <v>-12.895862</v>
      </c>
      <c r="H187" s="52">
        <v>0</v>
      </c>
      <c r="I187" s="52">
        <v>-45.474618</v>
      </c>
      <c r="J187" s="52">
        <v>68.578756</v>
      </c>
      <c r="K187" s="52">
        <v>-36</v>
      </c>
    </row>
    <row r="188" ht="24" customHeight="1" spans="1:11">
      <c r="A188" s="48" t="s">
        <v>295</v>
      </c>
      <c r="B188" s="48" t="s">
        <v>157</v>
      </c>
      <c r="C188" s="48" t="s">
        <v>157</v>
      </c>
      <c r="D188" s="50"/>
      <c r="E188" s="50"/>
      <c r="F188" s="51" t="s">
        <v>310</v>
      </c>
      <c r="G188" s="81">
        <v>17.129096</v>
      </c>
      <c r="H188" s="52">
        <v>0</v>
      </c>
      <c r="I188" s="52">
        <v>-15.44966</v>
      </c>
      <c r="J188" s="52">
        <v>32.578756</v>
      </c>
      <c r="K188" s="52">
        <v>0</v>
      </c>
    </row>
    <row r="189" ht="24" customHeight="1" spans="1:11">
      <c r="A189" s="48" t="s">
        <v>295</v>
      </c>
      <c r="B189" s="48" t="s">
        <v>157</v>
      </c>
      <c r="C189" s="48" t="s">
        <v>161</v>
      </c>
      <c r="D189" s="50"/>
      <c r="E189" s="50"/>
      <c r="F189" s="51" t="s">
        <v>311</v>
      </c>
      <c r="G189" s="81">
        <v>-30.024958</v>
      </c>
      <c r="H189" s="52">
        <v>0</v>
      </c>
      <c r="I189" s="52">
        <v>-30.024958</v>
      </c>
      <c r="J189" s="52">
        <v>36</v>
      </c>
      <c r="K189" s="52">
        <v>-36</v>
      </c>
    </row>
    <row r="190" ht="24" customHeight="1" spans="1:11">
      <c r="A190" s="48" t="s">
        <v>295</v>
      </c>
      <c r="B190" s="48" t="s">
        <v>178</v>
      </c>
      <c r="C190" s="48"/>
      <c r="D190" s="50"/>
      <c r="E190" s="50" t="s">
        <v>312</v>
      </c>
      <c r="F190" s="51"/>
      <c r="G190" s="81">
        <v>-575.650252</v>
      </c>
      <c r="H190" s="52">
        <v>0</v>
      </c>
      <c r="I190" s="52">
        <v>-646.704903</v>
      </c>
      <c r="J190" s="52">
        <v>71.054651</v>
      </c>
      <c r="K190" s="52">
        <v>0</v>
      </c>
    </row>
    <row r="191" ht="24" customHeight="1" spans="1:11">
      <c r="A191" s="48" t="s">
        <v>295</v>
      </c>
      <c r="B191" s="48" t="s">
        <v>178</v>
      </c>
      <c r="C191" s="48" t="s">
        <v>152</v>
      </c>
      <c r="D191" s="50"/>
      <c r="E191" s="50"/>
      <c r="F191" s="51" t="s">
        <v>313</v>
      </c>
      <c r="G191" s="81">
        <v>-231.977768</v>
      </c>
      <c r="H191" s="52">
        <v>0</v>
      </c>
      <c r="I191" s="52">
        <v>-303.032419</v>
      </c>
      <c r="J191" s="52">
        <v>71.054651</v>
      </c>
      <c r="K191" s="52">
        <v>0</v>
      </c>
    </row>
    <row r="192" ht="24" customHeight="1" spans="1:11">
      <c r="A192" s="48" t="s">
        <v>295</v>
      </c>
      <c r="B192" s="48" t="s">
        <v>178</v>
      </c>
      <c r="C192" s="48" t="s">
        <v>161</v>
      </c>
      <c r="D192" s="50"/>
      <c r="E192" s="50"/>
      <c r="F192" s="51" t="s">
        <v>314</v>
      </c>
      <c r="G192" s="81">
        <v>-343.672484</v>
      </c>
      <c r="H192" s="52">
        <v>0</v>
      </c>
      <c r="I192" s="52">
        <v>-343.672484</v>
      </c>
      <c r="J192" s="52">
        <v>0</v>
      </c>
      <c r="K192" s="52">
        <v>0</v>
      </c>
    </row>
    <row r="193" ht="24" customHeight="1" spans="1:11">
      <c r="A193" s="48" t="s">
        <v>295</v>
      </c>
      <c r="B193" s="48" t="s">
        <v>159</v>
      </c>
      <c r="C193" s="48"/>
      <c r="D193" s="50"/>
      <c r="E193" s="50" t="s">
        <v>315</v>
      </c>
      <c r="F193" s="51"/>
      <c r="G193" s="81">
        <v>-27.0884469999999</v>
      </c>
      <c r="H193" s="52">
        <v>0.0934</v>
      </c>
      <c r="I193" s="52">
        <v>-290.702777</v>
      </c>
      <c r="J193" s="52">
        <v>362.20583</v>
      </c>
      <c r="K193" s="52">
        <v>-98.6849</v>
      </c>
    </row>
    <row r="194" ht="24" customHeight="1" spans="1:11">
      <c r="A194" s="48" t="s">
        <v>295</v>
      </c>
      <c r="B194" s="48" t="s">
        <v>159</v>
      </c>
      <c r="C194" s="48" t="s">
        <v>152</v>
      </c>
      <c r="D194" s="50"/>
      <c r="E194" s="50"/>
      <c r="F194" s="51" t="s">
        <v>316</v>
      </c>
      <c r="G194" s="81">
        <v>-16.6591469999999</v>
      </c>
      <c r="H194" s="52">
        <v>0</v>
      </c>
      <c r="I194" s="52">
        <v>-267.798492</v>
      </c>
      <c r="J194" s="52">
        <v>345.924245</v>
      </c>
      <c r="K194" s="52">
        <v>-94.7849</v>
      </c>
    </row>
    <row r="195" ht="24" customHeight="1" spans="1:11">
      <c r="A195" s="48" t="s">
        <v>295</v>
      </c>
      <c r="B195" s="48" t="s">
        <v>159</v>
      </c>
      <c r="C195" s="48" t="s">
        <v>155</v>
      </c>
      <c r="D195" s="50"/>
      <c r="E195" s="50"/>
      <c r="F195" s="51" t="s">
        <v>317</v>
      </c>
      <c r="G195" s="81">
        <v>-9.243043</v>
      </c>
      <c r="H195" s="52">
        <v>0.0934</v>
      </c>
      <c r="I195" s="52">
        <v>-21.718028</v>
      </c>
      <c r="J195" s="52">
        <v>12.381585</v>
      </c>
      <c r="K195" s="52">
        <v>0</v>
      </c>
    </row>
    <row r="196" ht="24" customHeight="1" spans="1:11">
      <c r="A196" s="48" t="s">
        <v>295</v>
      </c>
      <c r="B196" s="48" t="s">
        <v>159</v>
      </c>
      <c r="C196" s="48" t="s">
        <v>166</v>
      </c>
      <c r="D196" s="50"/>
      <c r="E196" s="50"/>
      <c r="F196" s="51" t="s">
        <v>318</v>
      </c>
      <c r="G196" s="81">
        <v>-0.822655</v>
      </c>
      <c r="H196" s="52">
        <v>0</v>
      </c>
      <c r="I196" s="52">
        <v>-0.822655</v>
      </c>
      <c r="J196" s="52">
        <v>3.9</v>
      </c>
      <c r="K196" s="52">
        <v>-3.9</v>
      </c>
    </row>
    <row r="197" ht="24" customHeight="1" spans="1:11">
      <c r="A197" s="48" t="s">
        <v>295</v>
      </c>
      <c r="B197" s="48" t="s">
        <v>159</v>
      </c>
      <c r="C197" s="48" t="s">
        <v>161</v>
      </c>
      <c r="D197" s="50"/>
      <c r="E197" s="50"/>
      <c r="F197" s="51" t="s">
        <v>319</v>
      </c>
      <c r="G197" s="81">
        <v>-0.363602</v>
      </c>
      <c r="H197" s="52">
        <v>0</v>
      </c>
      <c r="I197" s="52">
        <v>-0.363602</v>
      </c>
      <c r="J197" s="52">
        <v>0</v>
      </c>
      <c r="K197" s="52">
        <v>0</v>
      </c>
    </row>
    <row r="198" ht="24" customHeight="1" spans="1:11">
      <c r="A198" s="48" t="s">
        <v>295</v>
      </c>
      <c r="B198" s="48" t="s">
        <v>190</v>
      </c>
      <c r="C198" s="48"/>
      <c r="D198" s="50"/>
      <c r="E198" s="50" t="s">
        <v>320</v>
      </c>
      <c r="F198" s="51"/>
      <c r="G198" s="81">
        <v>-4759.53531</v>
      </c>
      <c r="H198" s="52">
        <v>16.675892</v>
      </c>
      <c r="I198" s="52">
        <v>-4646.68752</v>
      </c>
      <c r="J198" s="52">
        <v>2205.877653</v>
      </c>
      <c r="K198" s="52">
        <v>-2335.401335</v>
      </c>
    </row>
    <row r="199" ht="24" customHeight="1" spans="1:11">
      <c r="A199" s="48" t="s">
        <v>295</v>
      </c>
      <c r="B199" s="48" t="s">
        <v>190</v>
      </c>
      <c r="C199" s="48" t="s">
        <v>166</v>
      </c>
      <c r="D199" s="50"/>
      <c r="E199" s="50"/>
      <c r="F199" s="51" t="s">
        <v>321</v>
      </c>
      <c r="G199" s="81">
        <v>0</v>
      </c>
      <c r="H199" s="52">
        <v>0</v>
      </c>
      <c r="I199" s="52">
        <v>0</v>
      </c>
      <c r="J199" s="52">
        <v>0</v>
      </c>
      <c r="K199" s="52">
        <v>0</v>
      </c>
    </row>
    <row r="200" ht="24" customHeight="1" spans="1:11">
      <c r="A200" s="48" t="s">
        <v>295</v>
      </c>
      <c r="B200" s="48" t="s">
        <v>190</v>
      </c>
      <c r="C200" s="48" t="s">
        <v>157</v>
      </c>
      <c r="D200" s="50"/>
      <c r="E200" s="50"/>
      <c r="F200" s="51" t="s">
        <v>322</v>
      </c>
      <c r="G200" s="81">
        <v>-34.587029</v>
      </c>
      <c r="H200" s="52">
        <v>0</v>
      </c>
      <c r="I200" s="52">
        <v>-34.587029</v>
      </c>
      <c r="J200" s="52">
        <v>0</v>
      </c>
      <c r="K200" s="52">
        <v>0</v>
      </c>
    </row>
    <row r="201" ht="24" customHeight="1" spans="1:11">
      <c r="A201" s="48" t="s">
        <v>295</v>
      </c>
      <c r="B201" s="48" t="s">
        <v>190</v>
      </c>
      <c r="C201" s="48" t="s">
        <v>161</v>
      </c>
      <c r="D201" s="50"/>
      <c r="E201" s="50"/>
      <c r="F201" s="51" t="s">
        <v>323</v>
      </c>
      <c r="G201" s="81">
        <v>-4724.948281</v>
      </c>
      <c r="H201" s="52">
        <v>16.675892</v>
      </c>
      <c r="I201" s="52">
        <v>-4612.100491</v>
      </c>
      <c r="J201" s="52">
        <v>2205.877653</v>
      </c>
      <c r="K201" s="52">
        <v>-2335.401335</v>
      </c>
    </row>
    <row r="202" ht="24" customHeight="1" spans="1:11">
      <c r="A202" s="48" t="s">
        <v>295</v>
      </c>
      <c r="B202" s="48" t="s">
        <v>161</v>
      </c>
      <c r="C202" s="48"/>
      <c r="D202" s="50"/>
      <c r="E202" s="50" t="s">
        <v>324</v>
      </c>
      <c r="F202" s="51"/>
      <c r="G202" s="81">
        <v>-728.614424</v>
      </c>
      <c r="H202" s="52">
        <v>0</v>
      </c>
      <c r="I202" s="52">
        <v>-792.281605</v>
      </c>
      <c r="J202" s="52">
        <v>182.947181</v>
      </c>
      <c r="K202" s="52">
        <v>-119.28</v>
      </c>
    </row>
    <row r="203" ht="24" customHeight="1" spans="1:11">
      <c r="A203" s="48" t="s">
        <v>295</v>
      </c>
      <c r="B203" s="48" t="s">
        <v>161</v>
      </c>
      <c r="C203" s="48" t="s">
        <v>161</v>
      </c>
      <c r="D203" s="50"/>
      <c r="E203" s="50"/>
      <c r="F203" s="51" t="s">
        <v>324</v>
      </c>
      <c r="G203" s="81">
        <v>-728.614424</v>
      </c>
      <c r="H203" s="52">
        <v>0</v>
      </c>
      <c r="I203" s="52">
        <v>-792.281605</v>
      </c>
      <c r="J203" s="52">
        <v>182.947181</v>
      </c>
      <c r="K203" s="52">
        <v>-119.28</v>
      </c>
    </row>
    <row r="204" ht="24" customHeight="1" spans="1:11">
      <c r="A204" s="48" t="s">
        <v>325</v>
      </c>
      <c r="B204" s="48"/>
      <c r="C204" s="48"/>
      <c r="D204" s="50" t="s">
        <v>326</v>
      </c>
      <c r="E204" s="50"/>
      <c r="F204" s="51"/>
      <c r="G204" s="81">
        <v>-9946.444258</v>
      </c>
      <c r="H204" s="52">
        <v>5.04</v>
      </c>
      <c r="I204" s="52">
        <v>-10105.801252</v>
      </c>
      <c r="J204" s="52">
        <v>220.62971</v>
      </c>
      <c r="K204" s="52">
        <v>-66.312716</v>
      </c>
    </row>
    <row r="205" ht="24" customHeight="1" spans="1:11">
      <c r="A205" s="48" t="s">
        <v>325</v>
      </c>
      <c r="B205" s="48" t="s">
        <v>152</v>
      </c>
      <c r="C205" s="48"/>
      <c r="D205" s="50"/>
      <c r="E205" s="50" t="s">
        <v>327</v>
      </c>
      <c r="F205" s="51"/>
      <c r="G205" s="81">
        <v>111.3757</v>
      </c>
      <c r="H205" s="52">
        <v>0</v>
      </c>
      <c r="I205" s="52">
        <v>-42.405356</v>
      </c>
      <c r="J205" s="52">
        <v>154.707456</v>
      </c>
      <c r="K205" s="52">
        <v>-0.9264</v>
      </c>
    </row>
    <row r="206" ht="24" customHeight="1" spans="1:11">
      <c r="A206" s="48" t="s">
        <v>325</v>
      </c>
      <c r="B206" s="48" t="s">
        <v>152</v>
      </c>
      <c r="C206" s="48" t="s">
        <v>152</v>
      </c>
      <c r="D206" s="50"/>
      <c r="E206" s="50"/>
      <c r="F206" s="51" t="s">
        <v>154</v>
      </c>
      <c r="G206" s="81">
        <v>143.111028</v>
      </c>
      <c r="H206" s="52">
        <v>0</v>
      </c>
      <c r="I206" s="52">
        <v>-10.670028</v>
      </c>
      <c r="J206" s="52">
        <v>154.707456</v>
      </c>
      <c r="K206" s="52">
        <v>-0.9264</v>
      </c>
    </row>
    <row r="207" ht="24" customHeight="1" spans="1:11">
      <c r="A207" s="48" t="s">
        <v>325</v>
      </c>
      <c r="B207" s="48" t="s">
        <v>152</v>
      </c>
      <c r="C207" s="48" t="s">
        <v>155</v>
      </c>
      <c r="D207" s="50"/>
      <c r="E207" s="50"/>
      <c r="F207" s="51" t="s">
        <v>156</v>
      </c>
      <c r="G207" s="81">
        <v>-30.5</v>
      </c>
      <c r="H207" s="52">
        <v>0</v>
      </c>
      <c r="I207" s="52">
        <v>-30.5</v>
      </c>
      <c r="J207" s="52">
        <v>0</v>
      </c>
      <c r="K207" s="52">
        <v>0</v>
      </c>
    </row>
    <row r="208" ht="24" customHeight="1" spans="1:11">
      <c r="A208" s="48" t="s">
        <v>325</v>
      </c>
      <c r="B208" s="48" t="s">
        <v>152</v>
      </c>
      <c r="C208" s="48" t="s">
        <v>161</v>
      </c>
      <c r="D208" s="50"/>
      <c r="E208" s="50"/>
      <c r="F208" s="51" t="s">
        <v>328</v>
      </c>
      <c r="G208" s="81">
        <v>-1.235328</v>
      </c>
      <c r="H208" s="52">
        <v>0</v>
      </c>
      <c r="I208" s="52">
        <v>-1.235328</v>
      </c>
      <c r="J208" s="52">
        <v>0</v>
      </c>
      <c r="K208" s="52">
        <v>0</v>
      </c>
    </row>
    <row r="209" ht="24" customHeight="1" spans="1:11">
      <c r="A209" s="48" t="s">
        <v>325</v>
      </c>
      <c r="B209" s="48" t="s">
        <v>166</v>
      </c>
      <c r="C209" s="48"/>
      <c r="D209" s="50"/>
      <c r="E209" s="50" t="s">
        <v>329</v>
      </c>
      <c r="F209" s="51"/>
      <c r="G209" s="81">
        <v>0</v>
      </c>
      <c r="H209" s="52">
        <v>0</v>
      </c>
      <c r="I209" s="52">
        <v>0</v>
      </c>
      <c r="J209" s="52">
        <v>0</v>
      </c>
      <c r="K209" s="52">
        <v>0</v>
      </c>
    </row>
    <row r="210" ht="24" customHeight="1" spans="1:11">
      <c r="A210" s="48" t="s">
        <v>325</v>
      </c>
      <c r="B210" s="48" t="s">
        <v>166</v>
      </c>
      <c r="C210" s="48" t="s">
        <v>152</v>
      </c>
      <c r="D210" s="50"/>
      <c r="E210" s="50"/>
      <c r="F210" s="51" t="s">
        <v>330</v>
      </c>
      <c r="G210" s="81">
        <v>0</v>
      </c>
      <c r="H210" s="52">
        <v>0</v>
      </c>
      <c r="I210" s="52">
        <v>0</v>
      </c>
      <c r="J210" s="52">
        <v>0</v>
      </c>
      <c r="K210" s="52">
        <v>0</v>
      </c>
    </row>
    <row r="211" ht="24" customHeight="1" spans="1:11">
      <c r="A211" s="48" t="s">
        <v>325</v>
      </c>
      <c r="B211" s="48" t="s">
        <v>157</v>
      </c>
      <c r="C211" s="48"/>
      <c r="D211" s="50"/>
      <c r="E211" s="50" t="s">
        <v>331</v>
      </c>
      <c r="F211" s="51"/>
      <c r="G211" s="81">
        <v>-8170.164</v>
      </c>
      <c r="H211" s="52">
        <v>0</v>
      </c>
      <c r="I211" s="52">
        <v>-8170.164</v>
      </c>
      <c r="J211" s="52">
        <v>0</v>
      </c>
      <c r="K211" s="52">
        <v>0</v>
      </c>
    </row>
    <row r="212" ht="24" customHeight="1" spans="1:11">
      <c r="A212" s="48" t="s">
        <v>325</v>
      </c>
      <c r="B212" s="48" t="s">
        <v>157</v>
      </c>
      <c r="C212" s="48" t="s">
        <v>152</v>
      </c>
      <c r="D212" s="50"/>
      <c r="E212" s="50"/>
      <c r="F212" s="51" t="s">
        <v>330</v>
      </c>
      <c r="G212" s="81">
        <v>-4290</v>
      </c>
      <c r="H212" s="52">
        <v>0</v>
      </c>
      <c r="I212" s="52">
        <v>-4290</v>
      </c>
      <c r="J212" s="52">
        <v>0</v>
      </c>
      <c r="K212" s="52">
        <v>0</v>
      </c>
    </row>
    <row r="213" ht="24" customHeight="1" spans="1:11">
      <c r="A213" s="48" t="s">
        <v>325</v>
      </c>
      <c r="B213" s="48" t="s">
        <v>157</v>
      </c>
      <c r="C213" s="48" t="s">
        <v>157</v>
      </c>
      <c r="D213" s="50"/>
      <c r="E213" s="50"/>
      <c r="F213" s="51" t="s">
        <v>332</v>
      </c>
      <c r="G213" s="81">
        <v>-3845</v>
      </c>
      <c r="H213" s="52">
        <v>0</v>
      </c>
      <c r="I213" s="52">
        <v>-3845</v>
      </c>
      <c r="J213" s="52">
        <v>0</v>
      </c>
      <c r="K213" s="52">
        <v>0</v>
      </c>
    </row>
    <row r="214" ht="24" customHeight="1" spans="1:11">
      <c r="A214" s="48" t="s">
        <v>325</v>
      </c>
      <c r="B214" s="48" t="s">
        <v>157</v>
      </c>
      <c r="C214" s="48" t="s">
        <v>161</v>
      </c>
      <c r="D214" s="50"/>
      <c r="E214" s="50"/>
      <c r="F214" s="51" t="s">
        <v>333</v>
      </c>
      <c r="G214" s="81">
        <v>-35.164</v>
      </c>
      <c r="H214" s="52">
        <v>0</v>
      </c>
      <c r="I214" s="52">
        <v>-35.164</v>
      </c>
      <c r="J214" s="52">
        <v>0</v>
      </c>
      <c r="K214" s="52">
        <v>0</v>
      </c>
    </row>
    <row r="215" ht="24" customHeight="1" spans="1:11">
      <c r="A215" s="48" t="s">
        <v>325</v>
      </c>
      <c r="B215" s="48" t="s">
        <v>175</v>
      </c>
      <c r="C215" s="48"/>
      <c r="D215" s="50"/>
      <c r="E215" s="50" t="s">
        <v>334</v>
      </c>
      <c r="F215" s="51"/>
      <c r="G215" s="81">
        <v>-1890.960958</v>
      </c>
      <c r="H215" s="52">
        <v>0</v>
      </c>
      <c r="I215" s="52">
        <v>-1891.496896</v>
      </c>
      <c r="J215" s="52">
        <v>65.922254</v>
      </c>
      <c r="K215" s="52">
        <v>-65.386316</v>
      </c>
    </row>
    <row r="216" ht="24" customHeight="1" spans="1:11">
      <c r="A216" s="48" t="s">
        <v>325</v>
      </c>
      <c r="B216" s="48" t="s">
        <v>175</v>
      </c>
      <c r="C216" s="48" t="s">
        <v>152</v>
      </c>
      <c r="D216" s="50"/>
      <c r="E216" s="50"/>
      <c r="F216" s="51" t="s">
        <v>330</v>
      </c>
      <c r="G216" s="81">
        <v>-4.908062</v>
      </c>
      <c r="H216" s="52">
        <v>0</v>
      </c>
      <c r="I216" s="52">
        <v>-5.444</v>
      </c>
      <c r="J216" s="52">
        <v>1.662254</v>
      </c>
      <c r="K216" s="52">
        <v>-1.126316</v>
      </c>
    </row>
    <row r="217" ht="24" customHeight="1" spans="1:11">
      <c r="A217" s="48" t="s">
        <v>325</v>
      </c>
      <c r="B217" s="48" t="s">
        <v>175</v>
      </c>
      <c r="C217" s="48" t="s">
        <v>155</v>
      </c>
      <c r="D217" s="50"/>
      <c r="E217" s="50"/>
      <c r="F217" s="51" t="s">
        <v>335</v>
      </c>
      <c r="G217" s="81">
        <v>0</v>
      </c>
      <c r="H217" s="52">
        <v>0</v>
      </c>
      <c r="I217" s="52">
        <v>0</v>
      </c>
      <c r="J217" s="52">
        <v>0</v>
      </c>
      <c r="K217" s="52">
        <v>0</v>
      </c>
    </row>
    <row r="218" ht="24" customHeight="1" spans="1:11">
      <c r="A218" s="48" t="s">
        <v>325</v>
      </c>
      <c r="B218" s="48" t="s">
        <v>175</v>
      </c>
      <c r="C218" s="48" t="s">
        <v>166</v>
      </c>
      <c r="D218" s="50"/>
      <c r="E218" s="50"/>
      <c r="F218" s="51" t="s">
        <v>336</v>
      </c>
      <c r="G218" s="81">
        <v>-1386.052896</v>
      </c>
      <c r="H218" s="52">
        <v>0</v>
      </c>
      <c r="I218" s="52">
        <v>-1386.052896</v>
      </c>
      <c r="J218" s="52">
        <v>64.26</v>
      </c>
      <c r="K218" s="52">
        <v>-64.26</v>
      </c>
    </row>
    <row r="219" ht="24" customHeight="1" spans="1:11">
      <c r="A219" s="48" t="s">
        <v>325</v>
      </c>
      <c r="B219" s="48" t="s">
        <v>175</v>
      </c>
      <c r="C219" s="48" t="s">
        <v>161</v>
      </c>
      <c r="D219" s="50"/>
      <c r="E219" s="50"/>
      <c r="F219" s="51" t="s">
        <v>337</v>
      </c>
      <c r="G219" s="81">
        <v>-500</v>
      </c>
      <c r="H219" s="52">
        <v>0</v>
      </c>
      <c r="I219" s="52">
        <v>-500</v>
      </c>
      <c r="J219" s="52">
        <v>0</v>
      </c>
      <c r="K219" s="52">
        <v>0</v>
      </c>
    </row>
    <row r="220" ht="24" customHeight="1" spans="1:11">
      <c r="A220" s="48" t="s">
        <v>325</v>
      </c>
      <c r="B220" s="48" t="s">
        <v>178</v>
      </c>
      <c r="C220" s="48"/>
      <c r="D220" s="50"/>
      <c r="E220" s="50" t="s">
        <v>338</v>
      </c>
      <c r="F220" s="51"/>
      <c r="G220" s="81">
        <v>-1.735</v>
      </c>
      <c r="H220" s="52">
        <v>0</v>
      </c>
      <c r="I220" s="52">
        <v>-1.735</v>
      </c>
      <c r="J220" s="52">
        <v>0</v>
      </c>
      <c r="K220" s="52">
        <v>0</v>
      </c>
    </row>
    <row r="221" ht="24" customHeight="1" spans="1:11">
      <c r="A221" s="48" t="s">
        <v>325</v>
      </c>
      <c r="B221" s="48" t="s">
        <v>178</v>
      </c>
      <c r="C221" s="48" t="s">
        <v>155</v>
      </c>
      <c r="D221" s="50"/>
      <c r="E221" s="50"/>
      <c r="F221" s="51" t="s">
        <v>339</v>
      </c>
      <c r="G221" s="81">
        <v>-1.735</v>
      </c>
      <c r="H221" s="52">
        <v>0</v>
      </c>
      <c r="I221" s="52">
        <v>-1.735</v>
      </c>
      <c r="J221" s="52">
        <v>0</v>
      </c>
      <c r="K221" s="52">
        <v>0</v>
      </c>
    </row>
    <row r="222" ht="24" customHeight="1" spans="1:11">
      <c r="A222" s="48" t="s">
        <v>325</v>
      </c>
      <c r="B222" s="48" t="s">
        <v>190</v>
      </c>
      <c r="C222" s="48"/>
      <c r="D222" s="50"/>
      <c r="E222" s="50" t="s">
        <v>340</v>
      </c>
      <c r="F222" s="51"/>
      <c r="G222" s="81">
        <v>0</v>
      </c>
      <c r="H222" s="52">
        <v>0</v>
      </c>
      <c r="I222" s="52">
        <v>0</v>
      </c>
      <c r="J222" s="52">
        <v>0</v>
      </c>
      <c r="K222" s="52">
        <v>0</v>
      </c>
    </row>
    <row r="223" ht="24" customHeight="1" spans="1:11">
      <c r="A223" s="48" t="s">
        <v>325</v>
      </c>
      <c r="B223" s="48" t="s">
        <v>190</v>
      </c>
      <c r="C223" s="48" t="s">
        <v>161</v>
      </c>
      <c r="D223" s="50"/>
      <c r="E223" s="50"/>
      <c r="F223" s="51" t="s">
        <v>341</v>
      </c>
      <c r="G223" s="81">
        <v>0</v>
      </c>
      <c r="H223" s="52">
        <v>0</v>
      </c>
      <c r="I223" s="52">
        <v>0</v>
      </c>
      <c r="J223" s="52">
        <v>0</v>
      </c>
      <c r="K223" s="52">
        <v>0</v>
      </c>
    </row>
    <row r="224" ht="24" customHeight="1" spans="1:11">
      <c r="A224" s="48" t="s">
        <v>325</v>
      </c>
      <c r="B224" s="48" t="s">
        <v>161</v>
      </c>
      <c r="C224" s="48"/>
      <c r="D224" s="50"/>
      <c r="E224" s="50" t="s">
        <v>342</v>
      </c>
      <c r="F224" s="51"/>
      <c r="G224" s="81">
        <v>5.04</v>
      </c>
      <c r="H224" s="52">
        <v>5.04</v>
      </c>
      <c r="I224" s="52">
        <v>0</v>
      </c>
      <c r="J224" s="52">
        <v>0</v>
      </c>
      <c r="K224" s="52">
        <v>0</v>
      </c>
    </row>
    <row r="225" ht="24" customHeight="1" spans="1:11">
      <c r="A225" s="48" t="s">
        <v>325</v>
      </c>
      <c r="B225" s="48" t="s">
        <v>161</v>
      </c>
      <c r="C225" s="48" t="s">
        <v>152</v>
      </c>
      <c r="D225" s="50"/>
      <c r="E225" s="50"/>
      <c r="F225" s="51" t="s">
        <v>343</v>
      </c>
      <c r="G225" s="81">
        <v>0</v>
      </c>
      <c r="H225" s="52">
        <v>0</v>
      </c>
      <c r="I225" s="52">
        <v>0</v>
      </c>
      <c r="J225" s="52">
        <v>0</v>
      </c>
      <c r="K225" s="52">
        <v>0</v>
      </c>
    </row>
    <row r="226" ht="24" customHeight="1" spans="1:11">
      <c r="A226" s="48" t="s">
        <v>325</v>
      </c>
      <c r="B226" s="48" t="s">
        <v>161</v>
      </c>
      <c r="C226" s="48" t="s">
        <v>161</v>
      </c>
      <c r="D226" s="50"/>
      <c r="E226" s="50"/>
      <c r="F226" s="51" t="s">
        <v>342</v>
      </c>
      <c r="G226" s="81">
        <v>5.04</v>
      </c>
      <c r="H226" s="52">
        <v>5.04</v>
      </c>
      <c r="I226" s="52">
        <v>0</v>
      </c>
      <c r="J226" s="52">
        <v>0</v>
      </c>
      <c r="K226" s="52">
        <v>0</v>
      </c>
    </row>
    <row r="227" ht="24" customHeight="1" spans="1:11">
      <c r="A227" s="48" t="s">
        <v>344</v>
      </c>
      <c r="B227" s="48"/>
      <c r="C227" s="48"/>
      <c r="D227" s="50" t="s">
        <v>345</v>
      </c>
      <c r="E227" s="50"/>
      <c r="F227" s="51"/>
      <c r="G227" s="81">
        <v>-2504.88877233333</v>
      </c>
      <c r="H227" s="52">
        <v>31.673877</v>
      </c>
      <c r="I227" s="52">
        <v>-1926.51190733333</v>
      </c>
      <c r="J227" s="52">
        <v>250.185072</v>
      </c>
      <c r="K227" s="52">
        <v>-860.235814</v>
      </c>
    </row>
    <row r="228" ht="24" customHeight="1" spans="1:11">
      <c r="A228" s="48" t="s">
        <v>344</v>
      </c>
      <c r="B228" s="48" t="s">
        <v>152</v>
      </c>
      <c r="C228" s="48"/>
      <c r="D228" s="50"/>
      <c r="E228" s="50" t="s">
        <v>346</v>
      </c>
      <c r="F228" s="51"/>
      <c r="G228" s="81">
        <v>-1457.28650433333</v>
      </c>
      <c r="H228" s="52">
        <v>16.245996</v>
      </c>
      <c r="I228" s="52">
        <v>-1479.97305133333</v>
      </c>
      <c r="J228" s="52">
        <v>137.817965</v>
      </c>
      <c r="K228" s="52">
        <v>-131.377414</v>
      </c>
    </row>
    <row r="229" ht="24" customHeight="1" spans="1:11">
      <c r="A229" s="48" t="s">
        <v>344</v>
      </c>
      <c r="B229" s="48" t="s">
        <v>152</v>
      </c>
      <c r="C229" s="48" t="s">
        <v>152</v>
      </c>
      <c r="D229" s="50"/>
      <c r="E229" s="50"/>
      <c r="F229" s="51" t="s">
        <v>154</v>
      </c>
      <c r="G229" s="81">
        <v>-42.168947</v>
      </c>
      <c r="H229" s="52">
        <v>4.95154</v>
      </c>
      <c r="I229" s="52">
        <v>-49.936887</v>
      </c>
      <c r="J229" s="52">
        <v>3.875636</v>
      </c>
      <c r="K229" s="52">
        <v>-1.059236</v>
      </c>
    </row>
    <row r="230" ht="24" customHeight="1" spans="1:11">
      <c r="A230" s="48" t="s">
        <v>344</v>
      </c>
      <c r="B230" s="48" t="s">
        <v>152</v>
      </c>
      <c r="C230" s="48" t="s">
        <v>155</v>
      </c>
      <c r="D230" s="50"/>
      <c r="E230" s="50"/>
      <c r="F230" s="51" t="s">
        <v>156</v>
      </c>
      <c r="G230" s="81">
        <v>-2.404616</v>
      </c>
      <c r="H230" s="52">
        <v>0</v>
      </c>
      <c r="I230" s="52">
        <v>-2.404616</v>
      </c>
      <c r="J230" s="52">
        <v>0</v>
      </c>
      <c r="K230" s="52">
        <v>0</v>
      </c>
    </row>
    <row r="231" ht="24" customHeight="1" spans="1:11">
      <c r="A231" s="48" t="s">
        <v>344</v>
      </c>
      <c r="B231" s="48" t="s">
        <v>152</v>
      </c>
      <c r="C231" s="48" t="s">
        <v>157</v>
      </c>
      <c r="D231" s="50"/>
      <c r="E231" s="50"/>
      <c r="F231" s="51" t="s">
        <v>347</v>
      </c>
      <c r="G231" s="81">
        <v>-893.678857333333</v>
      </c>
      <c r="H231" s="52">
        <v>6.522312</v>
      </c>
      <c r="I231" s="52">
        <v>-900.201169333333</v>
      </c>
      <c r="J231" s="52">
        <v>0</v>
      </c>
      <c r="K231" s="52">
        <v>0</v>
      </c>
    </row>
    <row r="232" ht="24" customHeight="1" spans="1:11">
      <c r="A232" s="48" t="s">
        <v>344</v>
      </c>
      <c r="B232" s="48" t="s">
        <v>152</v>
      </c>
      <c r="C232" s="48" t="s">
        <v>175</v>
      </c>
      <c r="D232" s="50"/>
      <c r="E232" s="50"/>
      <c r="F232" s="51" t="s">
        <v>348</v>
      </c>
      <c r="G232" s="81">
        <v>0</v>
      </c>
      <c r="H232" s="52">
        <v>0</v>
      </c>
      <c r="I232" s="52">
        <v>0</v>
      </c>
      <c r="J232" s="52">
        <v>0</v>
      </c>
      <c r="K232" s="52">
        <v>0</v>
      </c>
    </row>
    <row r="233" ht="24" customHeight="1" spans="1:11">
      <c r="A233" s="48" t="s">
        <v>344</v>
      </c>
      <c r="B233" s="48" t="s">
        <v>152</v>
      </c>
      <c r="C233" s="48" t="s">
        <v>178</v>
      </c>
      <c r="D233" s="50"/>
      <c r="E233" s="50"/>
      <c r="F233" s="51" t="s">
        <v>349</v>
      </c>
      <c r="G233" s="81">
        <v>3.677778</v>
      </c>
      <c r="H233" s="52">
        <v>0</v>
      </c>
      <c r="I233" s="52">
        <v>0</v>
      </c>
      <c r="J233" s="52">
        <v>3.677778</v>
      </c>
      <c r="K233" s="52">
        <v>0</v>
      </c>
    </row>
    <row r="234" ht="24" customHeight="1" spans="1:11">
      <c r="A234" s="48" t="s">
        <v>344</v>
      </c>
      <c r="B234" s="48" t="s">
        <v>152</v>
      </c>
      <c r="C234" s="48" t="s">
        <v>159</v>
      </c>
      <c r="D234" s="50"/>
      <c r="E234" s="50"/>
      <c r="F234" s="51" t="s">
        <v>350</v>
      </c>
      <c r="G234" s="81">
        <v>-70</v>
      </c>
      <c r="H234" s="52">
        <v>0</v>
      </c>
      <c r="I234" s="52">
        <v>-51.81</v>
      </c>
      <c r="J234" s="52">
        <v>0</v>
      </c>
      <c r="K234" s="52">
        <v>-18.19</v>
      </c>
    </row>
    <row r="235" ht="24" customHeight="1" spans="1:11">
      <c r="A235" s="48" t="s">
        <v>344</v>
      </c>
      <c r="B235" s="48" t="s">
        <v>152</v>
      </c>
      <c r="C235" s="48" t="s">
        <v>190</v>
      </c>
      <c r="D235" s="50"/>
      <c r="E235" s="50"/>
      <c r="F235" s="51" t="s">
        <v>351</v>
      </c>
      <c r="G235" s="81">
        <v>-131.413086</v>
      </c>
      <c r="H235" s="52">
        <v>4.772144</v>
      </c>
      <c r="I235" s="52">
        <v>-136.18523</v>
      </c>
      <c r="J235" s="52">
        <v>14.67</v>
      </c>
      <c r="K235" s="52">
        <v>-14.67</v>
      </c>
    </row>
    <row r="236" ht="24" customHeight="1" spans="1:11">
      <c r="A236" s="48" t="s">
        <v>344</v>
      </c>
      <c r="B236" s="48" t="s">
        <v>152</v>
      </c>
      <c r="C236" s="48" t="s">
        <v>289</v>
      </c>
      <c r="D236" s="50"/>
      <c r="E236" s="50"/>
      <c r="F236" s="51" t="s">
        <v>352</v>
      </c>
      <c r="G236" s="81">
        <v>-3.88585</v>
      </c>
      <c r="H236" s="52">
        <v>0</v>
      </c>
      <c r="I236" s="52">
        <v>-3.88585</v>
      </c>
      <c r="J236" s="52">
        <v>0</v>
      </c>
      <c r="K236" s="52">
        <v>0</v>
      </c>
    </row>
    <row r="237" ht="24" customHeight="1" spans="1:11">
      <c r="A237" s="48" t="s">
        <v>344</v>
      </c>
      <c r="B237" s="48" t="s">
        <v>152</v>
      </c>
      <c r="C237" s="48" t="s">
        <v>192</v>
      </c>
      <c r="D237" s="50"/>
      <c r="E237" s="50"/>
      <c r="F237" s="51" t="s">
        <v>353</v>
      </c>
      <c r="G237" s="81">
        <v>-11.13579</v>
      </c>
      <c r="H237" s="52">
        <v>0</v>
      </c>
      <c r="I237" s="52">
        <v>-11.13579</v>
      </c>
      <c r="J237" s="52">
        <v>0</v>
      </c>
      <c r="K237" s="52">
        <v>0</v>
      </c>
    </row>
    <row r="238" ht="24" customHeight="1" spans="1:11">
      <c r="A238" s="48" t="s">
        <v>344</v>
      </c>
      <c r="B238" s="48" t="s">
        <v>152</v>
      </c>
      <c r="C238" s="48" t="s">
        <v>291</v>
      </c>
      <c r="D238" s="50"/>
      <c r="E238" s="50"/>
      <c r="F238" s="51" t="s">
        <v>354</v>
      </c>
      <c r="G238" s="81">
        <v>-1.8385</v>
      </c>
      <c r="H238" s="52">
        <v>0</v>
      </c>
      <c r="I238" s="52">
        <v>-1.8385</v>
      </c>
      <c r="J238" s="52">
        <v>0</v>
      </c>
      <c r="K238" s="52">
        <v>0</v>
      </c>
    </row>
    <row r="239" ht="24" customHeight="1" spans="1:11">
      <c r="A239" s="48" t="s">
        <v>344</v>
      </c>
      <c r="B239" s="48" t="s">
        <v>152</v>
      </c>
      <c r="C239" s="48" t="s">
        <v>196</v>
      </c>
      <c r="D239" s="50"/>
      <c r="E239" s="50"/>
      <c r="F239" s="51" t="s">
        <v>355</v>
      </c>
      <c r="G239" s="81">
        <v>-20.235</v>
      </c>
      <c r="H239" s="52">
        <v>0</v>
      </c>
      <c r="I239" s="52">
        <v>-20.235</v>
      </c>
      <c r="J239" s="52">
        <v>0</v>
      </c>
      <c r="K239" s="52">
        <v>0</v>
      </c>
    </row>
    <row r="240" ht="24" customHeight="1" spans="1:11">
      <c r="A240" s="48" t="s">
        <v>344</v>
      </c>
      <c r="B240" s="48" t="s">
        <v>152</v>
      </c>
      <c r="C240" s="48" t="s">
        <v>201</v>
      </c>
      <c r="D240" s="50"/>
      <c r="E240" s="50"/>
      <c r="F240" s="51" t="s">
        <v>356</v>
      </c>
      <c r="G240" s="81">
        <v>-30.597585</v>
      </c>
      <c r="H240" s="52">
        <v>0</v>
      </c>
      <c r="I240" s="52">
        <v>-27.057185</v>
      </c>
      <c r="J240" s="52">
        <v>2</v>
      </c>
      <c r="K240" s="52">
        <v>-5.5404</v>
      </c>
    </row>
    <row r="241" ht="24" customHeight="1" spans="1:11">
      <c r="A241" s="48" t="s">
        <v>344</v>
      </c>
      <c r="B241" s="48" t="s">
        <v>152</v>
      </c>
      <c r="C241" s="48" t="s">
        <v>161</v>
      </c>
      <c r="D241" s="50"/>
      <c r="E241" s="50"/>
      <c r="F241" s="51" t="s">
        <v>357</v>
      </c>
      <c r="G241" s="81">
        <v>-253.606051</v>
      </c>
      <c r="H241" s="52">
        <v>0</v>
      </c>
      <c r="I241" s="52">
        <v>-275.282824</v>
      </c>
      <c r="J241" s="52">
        <v>113.594551</v>
      </c>
      <c r="K241" s="52">
        <v>-91.917778</v>
      </c>
    </row>
    <row r="242" ht="24" customHeight="1" spans="1:11">
      <c r="A242" s="48" t="s">
        <v>344</v>
      </c>
      <c r="B242" s="48" t="s">
        <v>155</v>
      </c>
      <c r="C242" s="48"/>
      <c r="D242" s="50"/>
      <c r="E242" s="50" t="s">
        <v>358</v>
      </c>
      <c r="F242" s="51"/>
      <c r="G242" s="81">
        <v>-659.292326</v>
      </c>
      <c r="H242" s="52">
        <v>0</v>
      </c>
      <c r="I242" s="52">
        <v>-51.601033</v>
      </c>
      <c r="J242" s="52">
        <v>2.992707</v>
      </c>
      <c r="K242" s="52">
        <v>-610.684</v>
      </c>
    </row>
    <row r="243" ht="24" customHeight="1" spans="1:11">
      <c r="A243" s="48" t="s">
        <v>344</v>
      </c>
      <c r="B243" s="48" t="s">
        <v>155</v>
      </c>
      <c r="C243" s="48" t="s">
        <v>152</v>
      </c>
      <c r="D243" s="50"/>
      <c r="E243" s="50"/>
      <c r="F243" s="51" t="s">
        <v>154</v>
      </c>
      <c r="G243" s="81">
        <v>-17.830297</v>
      </c>
      <c r="H243" s="52">
        <v>0</v>
      </c>
      <c r="I243" s="52">
        <v>-9.79169</v>
      </c>
      <c r="J243" s="52">
        <v>2.445393</v>
      </c>
      <c r="K243" s="52">
        <v>-10.484</v>
      </c>
    </row>
    <row r="244" ht="24" customHeight="1" spans="1:11">
      <c r="A244" s="48" t="s">
        <v>344</v>
      </c>
      <c r="B244" s="48" t="s">
        <v>155</v>
      </c>
      <c r="C244" s="48" t="s">
        <v>155</v>
      </c>
      <c r="D244" s="50"/>
      <c r="E244" s="50"/>
      <c r="F244" s="51" t="s">
        <v>156</v>
      </c>
      <c r="G244" s="81">
        <v>-618.895896</v>
      </c>
      <c r="H244" s="52">
        <v>0</v>
      </c>
      <c r="I244" s="52">
        <v>-18.895896</v>
      </c>
      <c r="J244" s="52">
        <v>0</v>
      </c>
      <c r="K244" s="52">
        <v>-600</v>
      </c>
    </row>
    <row r="245" ht="24" customHeight="1" spans="1:11">
      <c r="A245" s="48" t="s">
        <v>344</v>
      </c>
      <c r="B245" s="48" t="s">
        <v>155</v>
      </c>
      <c r="C245" s="48" t="s">
        <v>157</v>
      </c>
      <c r="D245" s="50"/>
      <c r="E245" s="50"/>
      <c r="F245" s="51" t="s">
        <v>359</v>
      </c>
      <c r="G245" s="81">
        <v>0</v>
      </c>
      <c r="H245" s="52">
        <v>0</v>
      </c>
      <c r="I245" s="52">
        <v>0</v>
      </c>
      <c r="J245" s="52">
        <v>0</v>
      </c>
      <c r="K245" s="52">
        <v>0</v>
      </c>
    </row>
    <row r="246" ht="24" customHeight="1" spans="1:11">
      <c r="A246" s="48" t="s">
        <v>344</v>
      </c>
      <c r="B246" s="48" t="s">
        <v>155</v>
      </c>
      <c r="C246" s="48" t="s">
        <v>175</v>
      </c>
      <c r="D246" s="50"/>
      <c r="E246" s="50"/>
      <c r="F246" s="51" t="s">
        <v>360</v>
      </c>
      <c r="G246" s="81">
        <v>-17.913447</v>
      </c>
      <c r="H246" s="52">
        <v>0</v>
      </c>
      <c r="I246" s="52">
        <v>-17.913447</v>
      </c>
      <c r="J246" s="52">
        <v>0.2</v>
      </c>
      <c r="K246" s="52">
        <v>-0.2</v>
      </c>
    </row>
    <row r="247" ht="24" customHeight="1" spans="1:11">
      <c r="A247" s="48" t="s">
        <v>344</v>
      </c>
      <c r="B247" s="48" t="s">
        <v>155</v>
      </c>
      <c r="C247" s="48" t="s">
        <v>161</v>
      </c>
      <c r="D247" s="50"/>
      <c r="E247" s="50"/>
      <c r="F247" s="51" t="s">
        <v>361</v>
      </c>
      <c r="G247" s="81">
        <v>-4.652686</v>
      </c>
      <c r="H247" s="52">
        <v>0</v>
      </c>
      <c r="I247" s="52">
        <v>-5</v>
      </c>
      <c r="J247" s="52">
        <v>0.347314</v>
      </c>
      <c r="K247" s="52">
        <v>0</v>
      </c>
    </row>
    <row r="248" ht="24" customHeight="1" spans="1:11">
      <c r="A248" s="48" t="s">
        <v>344</v>
      </c>
      <c r="B248" s="48" t="s">
        <v>166</v>
      </c>
      <c r="C248" s="48"/>
      <c r="D248" s="50"/>
      <c r="E248" s="50" t="s">
        <v>362</v>
      </c>
      <c r="F248" s="51"/>
      <c r="G248" s="81">
        <v>-173.886986</v>
      </c>
      <c r="H248" s="52">
        <v>15.427881</v>
      </c>
      <c r="I248" s="52">
        <v>-189.314867</v>
      </c>
      <c r="J248" s="52">
        <v>59.3744</v>
      </c>
      <c r="K248" s="52">
        <v>-59.3744</v>
      </c>
    </row>
    <row r="249" ht="24" customHeight="1" spans="1:11">
      <c r="A249" s="48" t="s">
        <v>344</v>
      </c>
      <c r="B249" s="48" t="s">
        <v>166</v>
      </c>
      <c r="C249" s="48" t="s">
        <v>182</v>
      </c>
      <c r="D249" s="50"/>
      <c r="E249" s="50"/>
      <c r="F249" s="51" t="s">
        <v>363</v>
      </c>
      <c r="G249" s="81">
        <v>0</v>
      </c>
      <c r="H249" s="52">
        <v>0</v>
      </c>
      <c r="I249" s="52">
        <v>0</v>
      </c>
      <c r="J249" s="52">
        <v>59.3744</v>
      </c>
      <c r="K249" s="52">
        <v>-59.3744</v>
      </c>
    </row>
    <row r="250" ht="24" customHeight="1" spans="1:11">
      <c r="A250" s="48" t="s">
        <v>344</v>
      </c>
      <c r="B250" s="48" t="s">
        <v>166</v>
      </c>
      <c r="C250" s="48" t="s">
        <v>178</v>
      </c>
      <c r="D250" s="50"/>
      <c r="E250" s="50"/>
      <c r="F250" s="51" t="s">
        <v>364</v>
      </c>
      <c r="G250" s="81">
        <v>-135.056686</v>
      </c>
      <c r="H250" s="52">
        <v>15.427881</v>
      </c>
      <c r="I250" s="52">
        <v>-150.484567</v>
      </c>
      <c r="J250" s="52">
        <v>0</v>
      </c>
      <c r="K250" s="52">
        <v>0</v>
      </c>
    </row>
    <row r="251" ht="24" customHeight="1" spans="1:11">
      <c r="A251" s="48" t="s">
        <v>344</v>
      </c>
      <c r="B251" s="48" t="s">
        <v>166</v>
      </c>
      <c r="C251" s="48" t="s">
        <v>159</v>
      </c>
      <c r="D251" s="50"/>
      <c r="E251" s="50"/>
      <c r="F251" s="51" t="s">
        <v>365</v>
      </c>
      <c r="G251" s="81">
        <v>-38.8303</v>
      </c>
      <c r="H251" s="52">
        <v>0</v>
      </c>
      <c r="I251" s="52">
        <v>-38.8303</v>
      </c>
      <c r="J251" s="52">
        <v>0</v>
      </c>
      <c r="K251" s="52">
        <v>0</v>
      </c>
    </row>
    <row r="252" ht="24" customHeight="1" spans="1:11">
      <c r="A252" s="48" t="s">
        <v>344</v>
      </c>
      <c r="B252" s="48" t="s">
        <v>166</v>
      </c>
      <c r="C252" s="48" t="s">
        <v>161</v>
      </c>
      <c r="D252" s="50"/>
      <c r="E252" s="50"/>
      <c r="F252" s="51" t="s">
        <v>366</v>
      </c>
      <c r="G252" s="81">
        <v>0</v>
      </c>
      <c r="H252" s="52">
        <v>0</v>
      </c>
      <c r="I252" s="52">
        <v>0</v>
      </c>
      <c r="J252" s="52">
        <v>0</v>
      </c>
      <c r="K252" s="52">
        <v>0</v>
      </c>
    </row>
    <row r="253" ht="24" customHeight="1" spans="1:11">
      <c r="A253" s="48" t="s">
        <v>344</v>
      </c>
      <c r="B253" s="48" t="s">
        <v>182</v>
      </c>
      <c r="C253" s="48"/>
      <c r="D253" s="50"/>
      <c r="E253" s="50" t="s">
        <v>367</v>
      </c>
      <c r="F253" s="51"/>
      <c r="G253" s="81">
        <v>0</v>
      </c>
      <c r="H253" s="52">
        <v>0</v>
      </c>
      <c r="I253" s="52">
        <v>0</v>
      </c>
      <c r="J253" s="52">
        <v>0</v>
      </c>
      <c r="K253" s="52">
        <v>0</v>
      </c>
    </row>
    <row r="254" ht="24" customHeight="1" spans="1:11">
      <c r="A254" s="48" t="s">
        <v>344</v>
      </c>
      <c r="B254" s="48" t="s">
        <v>182</v>
      </c>
      <c r="C254" s="48" t="s">
        <v>175</v>
      </c>
      <c r="D254" s="50"/>
      <c r="E254" s="50"/>
      <c r="F254" s="51" t="s">
        <v>368</v>
      </c>
      <c r="G254" s="81">
        <v>0</v>
      </c>
      <c r="H254" s="52">
        <v>0</v>
      </c>
      <c r="I254" s="52">
        <v>0</v>
      </c>
      <c r="J254" s="52">
        <v>0</v>
      </c>
      <c r="K254" s="52">
        <v>0</v>
      </c>
    </row>
    <row r="255" ht="24" customHeight="1" spans="1:11">
      <c r="A255" s="48" t="s">
        <v>344</v>
      </c>
      <c r="B255" s="48" t="s">
        <v>182</v>
      </c>
      <c r="C255" s="48" t="s">
        <v>178</v>
      </c>
      <c r="D255" s="50"/>
      <c r="E255" s="50"/>
      <c r="F255" s="51" t="s">
        <v>369</v>
      </c>
      <c r="G255" s="81">
        <v>0</v>
      </c>
      <c r="H255" s="52">
        <v>0</v>
      </c>
      <c r="I255" s="52">
        <v>0</v>
      </c>
      <c r="J255" s="52">
        <v>0</v>
      </c>
      <c r="K255" s="52">
        <v>0</v>
      </c>
    </row>
    <row r="256" ht="24" customHeight="1" spans="1:11">
      <c r="A256" s="48" t="s">
        <v>344</v>
      </c>
      <c r="B256" s="48" t="s">
        <v>182</v>
      </c>
      <c r="C256" s="48" t="s">
        <v>161</v>
      </c>
      <c r="D256" s="50"/>
      <c r="E256" s="50"/>
      <c r="F256" s="51" t="s">
        <v>370</v>
      </c>
      <c r="G256" s="81">
        <v>0</v>
      </c>
      <c r="H256" s="52">
        <v>0</v>
      </c>
      <c r="I256" s="52">
        <v>0</v>
      </c>
      <c r="J256" s="52">
        <v>0</v>
      </c>
      <c r="K256" s="52">
        <v>0</v>
      </c>
    </row>
    <row r="257" ht="24" customHeight="1" spans="1:11">
      <c r="A257" s="48" t="s">
        <v>344</v>
      </c>
      <c r="B257" s="48" t="s">
        <v>159</v>
      </c>
      <c r="C257" s="48"/>
      <c r="D257" s="50"/>
      <c r="E257" s="50" t="s">
        <v>371</v>
      </c>
      <c r="F257" s="51"/>
      <c r="G257" s="81">
        <v>-224.082456</v>
      </c>
      <c r="H257" s="52">
        <v>0</v>
      </c>
      <c r="I257" s="52">
        <v>-205.282456</v>
      </c>
      <c r="J257" s="52">
        <v>5</v>
      </c>
      <c r="K257" s="52">
        <v>-23.8</v>
      </c>
    </row>
    <row r="258" ht="24" customHeight="1" spans="1:11">
      <c r="A258" s="48" t="s">
        <v>344</v>
      </c>
      <c r="B258" s="48" t="s">
        <v>159</v>
      </c>
      <c r="C258" s="48" t="s">
        <v>159</v>
      </c>
      <c r="D258" s="50"/>
      <c r="E258" s="50"/>
      <c r="F258" s="51" t="s">
        <v>372</v>
      </c>
      <c r="G258" s="81">
        <v>-224.082456</v>
      </c>
      <c r="H258" s="52">
        <v>0</v>
      </c>
      <c r="I258" s="52">
        <v>-205.282456</v>
      </c>
      <c r="J258" s="52">
        <v>5</v>
      </c>
      <c r="K258" s="52">
        <v>-23.8</v>
      </c>
    </row>
    <row r="259" ht="24" customHeight="1" spans="1:11">
      <c r="A259" s="48" t="s">
        <v>344</v>
      </c>
      <c r="B259" s="48" t="s">
        <v>161</v>
      </c>
      <c r="C259" s="48"/>
      <c r="D259" s="50"/>
      <c r="E259" s="50" t="s">
        <v>373</v>
      </c>
      <c r="F259" s="51"/>
      <c r="G259" s="81">
        <v>9.6595</v>
      </c>
      <c r="H259" s="52">
        <v>0</v>
      </c>
      <c r="I259" s="52">
        <v>-0.3405</v>
      </c>
      <c r="J259" s="52">
        <v>45</v>
      </c>
      <c r="K259" s="52">
        <v>-35</v>
      </c>
    </row>
    <row r="260" ht="24" customHeight="1" spans="1:11">
      <c r="A260" s="48" t="s">
        <v>344</v>
      </c>
      <c r="B260" s="48" t="s">
        <v>161</v>
      </c>
      <c r="C260" s="48" t="s">
        <v>155</v>
      </c>
      <c r="D260" s="50"/>
      <c r="E260" s="50"/>
      <c r="F260" s="51" t="s">
        <v>374</v>
      </c>
      <c r="G260" s="81">
        <v>-0.3405</v>
      </c>
      <c r="H260" s="52">
        <v>0</v>
      </c>
      <c r="I260" s="52">
        <v>-0.3405</v>
      </c>
      <c r="J260" s="52">
        <v>35</v>
      </c>
      <c r="K260" s="52">
        <v>-35</v>
      </c>
    </row>
    <row r="261" ht="24" customHeight="1" spans="1:11">
      <c r="A261" s="48" t="s">
        <v>344</v>
      </c>
      <c r="B261" s="48" t="s">
        <v>161</v>
      </c>
      <c r="C261" s="48" t="s">
        <v>161</v>
      </c>
      <c r="D261" s="50"/>
      <c r="E261" s="50"/>
      <c r="F261" s="51" t="s">
        <v>373</v>
      </c>
      <c r="G261" s="81">
        <v>10</v>
      </c>
      <c r="H261" s="52">
        <v>0</v>
      </c>
      <c r="I261" s="52">
        <v>0</v>
      </c>
      <c r="J261" s="52">
        <v>10</v>
      </c>
      <c r="K261" s="52">
        <v>0</v>
      </c>
    </row>
    <row r="262" ht="24" customHeight="1" spans="1:11">
      <c r="A262" s="48" t="s">
        <v>375</v>
      </c>
      <c r="B262" s="48"/>
      <c r="C262" s="48"/>
      <c r="D262" s="50" t="s">
        <v>376</v>
      </c>
      <c r="E262" s="50"/>
      <c r="F262" s="51"/>
      <c r="G262" s="81">
        <v>-8430.2965835</v>
      </c>
      <c r="H262" s="52">
        <v>304.847986</v>
      </c>
      <c r="I262" s="52">
        <v>-11799.4272545</v>
      </c>
      <c r="J262" s="52">
        <v>5613.231076</v>
      </c>
      <c r="K262" s="52">
        <v>-2548.948391</v>
      </c>
    </row>
    <row r="263" ht="24" customHeight="1" spans="1:11">
      <c r="A263" s="48" t="s">
        <v>375</v>
      </c>
      <c r="B263" s="48" t="s">
        <v>152</v>
      </c>
      <c r="C263" s="48"/>
      <c r="D263" s="50"/>
      <c r="E263" s="50" t="s">
        <v>377</v>
      </c>
      <c r="F263" s="51"/>
      <c r="G263" s="81">
        <v>-794.798639</v>
      </c>
      <c r="H263" s="52">
        <v>79.02201</v>
      </c>
      <c r="I263" s="52">
        <v>-924.806349</v>
      </c>
      <c r="J263" s="52">
        <v>206.613046</v>
      </c>
      <c r="K263" s="52">
        <v>-155.627346</v>
      </c>
    </row>
    <row r="264" ht="24" customHeight="1" spans="1:11">
      <c r="A264" s="48" t="s">
        <v>375</v>
      </c>
      <c r="B264" s="48" t="s">
        <v>152</v>
      </c>
      <c r="C264" s="48" t="s">
        <v>152</v>
      </c>
      <c r="D264" s="50"/>
      <c r="E264" s="50"/>
      <c r="F264" s="51" t="s">
        <v>154</v>
      </c>
      <c r="G264" s="81">
        <v>-55.742641</v>
      </c>
      <c r="H264" s="52">
        <v>65.904554</v>
      </c>
      <c r="I264" s="52">
        <v>-134.095568</v>
      </c>
      <c r="J264" s="52">
        <v>12.453373</v>
      </c>
      <c r="K264" s="52">
        <v>-0.005</v>
      </c>
    </row>
    <row r="265" ht="24" customHeight="1" spans="1:11">
      <c r="A265" s="48" t="s">
        <v>375</v>
      </c>
      <c r="B265" s="48" t="s">
        <v>152</v>
      </c>
      <c r="C265" s="48" t="s">
        <v>155</v>
      </c>
      <c r="D265" s="50"/>
      <c r="E265" s="50"/>
      <c r="F265" s="51" t="s">
        <v>156</v>
      </c>
      <c r="G265" s="81">
        <v>91.88799</v>
      </c>
      <c r="H265" s="52">
        <v>0</v>
      </c>
      <c r="I265" s="52">
        <v>-3.11201</v>
      </c>
      <c r="J265" s="52">
        <v>95</v>
      </c>
      <c r="K265" s="52">
        <v>0</v>
      </c>
    </row>
    <row r="266" ht="24" customHeight="1" spans="1:11">
      <c r="A266" s="48" t="s">
        <v>375</v>
      </c>
      <c r="B266" s="48" t="s">
        <v>152</v>
      </c>
      <c r="C266" s="48" t="s">
        <v>157</v>
      </c>
      <c r="D266" s="50"/>
      <c r="E266" s="50"/>
      <c r="F266" s="51" t="s">
        <v>378</v>
      </c>
      <c r="G266" s="81">
        <v>-14.0088</v>
      </c>
      <c r="H266" s="52">
        <v>0</v>
      </c>
      <c r="I266" s="52">
        <v>-14.0088</v>
      </c>
      <c r="J266" s="52">
        <v>0</v>
      </c>
      <c r="K266" s="52">
        <v>0</v>
      </c>
    </row>
    <row r="267" ht="24" customHeight="1" spans="1:11">
      <c r="A267" s="48" t="s">
        <v>375</v>
      </c>
      <c r="B267" s="48" t="s">
        <v>152</v>
      </c>
      <c r="C267" s="48" t="s">
        <v>175</v>
      </c>
      <c r="D267" s="50"/>
      <c r="E267" s="50"/>
      <c r="F267" s="51" t="s">
        <v>379</v>
      </c>
      <c r="G267" s="81">
        <v>-1.8</v>
      </c>
      <c r="H267" s="52">
        <v>0</v>
      </c>
      <c r="I267" s="52">
        <v>-1.8</v>
      </c>
      <c r="J267" s="52">
        <v>0</v>
      </c>
      <c r="K267" s="52">
        <v>0</v>
      </c>
    </row>
    <row r="268" ht="24" customHeight="1" spans="1:11">
      <c r="A268" s="48" t="s">
        <v>375</v>
      </c>
      <c r="B268" s="48" t="s">
        <v>152</v>
      </c>
      <c r="C268" s="48" t="s">
        <v>182</v>
      </c>
      <c r="D268" s="50"/>
      <c r="E268" s="50"/>
      <c r="F268" s="51" t="s">
        <v>380</v>
      </c>
      <c r="G268" s="81">
        <v>-1.182</v>
      </c>
      <c r="H268" s="52">
        <v>0</v>
      </c>
      <c r="I268" s="52">
        <v>-1.182</v>
      </c>
      <c r="J268" s="52">
        <v>0</v>
      </c>
      <c r="K268" s="52">
        <v>0</v>
      </c>
    </row>
    <row r="269" ht="24" customHeight="1" spans="1:11">
      <c r="A269" s="48" t="s">
        <v>375</v>
      </c>
      <c r="B269" s="48" t="s">
        <v>152</v>
      </c>
      <c r="C269" s="48" t="s">
        <v>178</v>
      </c>
      <c r="D269" s="50"/>
      <c r="E269" s="50"/>
      <c r="F269" s="51" t="s">
        <v>381</v>
      </c>
      <c r="G269" s="81">
        <v>-24</v>
      </c>
      <c r="H269" s="52">
        <v>0</v>
      </c>
      <c r="I269" s="52">
        <v>-24</v>
      </c>
      <c r="J269" s="52">
        <v>0</v>
      </c>
      <c r="K269" s="52">
        <v>0</v>
      </c>
    </row>
    <row r="270" ht="24" customHeight="1" spans="1:11">
      <c r="A270" s="48" t="s">
        <v>375</v>
      </c>
      <c r="B270" s="48" t="s">
        <v>152</v>
      </c>
      <c r="C270" s="48" t="s">
        <v>190</v>
      </c>
      <c r="D270" s="50"/>
      <c r="E270" s="50"/>
      <c r="F270" s="51" t="s">
        <v>382</v>
      </c>
      <c r="G270" s="81">
        <v>-1.822072</v>
      </c>
      <c r="H270" s="52">
        <v>12.358128</v>
      </c>
      <c r="I270" s="52">
        <v>-14.1802</v>
      </c>
      <c r="J270" s="52">
        <v>0</v>
      </c>
      <c r="K270" s="52">
        <v>0</v>
      </c>
    </row>
    <row r="271" ht="24" customHeight="1" spans="1:11">
      <c r="A271" s="48" t="s">
        <v>375</v>
      </c>
      <c r="B271" s="48" t="s">
        <v>152</v>
      </c>
      <c r="C271" s="48" t="s">
        <v>289</v>
      </c>
      <c r="D271" s="50"/>
      <c r="E271" s="50"/>
      <c r="F271" s="51" t="s">
        <v>383</v>
      </c>
      <c r="G271" s="81">
        <v>-1.5</v>
      </c>
      <c r="H271" s="52">
        <v>0</v>
      </c>
      <c r="I271" s="52">
        <v>-1.5</v>
      </c>
      <c r="J271" s="52">
        <v>0</v>
      </c>
      <c r="K271" s="52">
        <v>0</v>
      </c>
    </row>
    <row r="272" ht="24" customHeight="1" spans="1:11">
      <c r="A272" s="48" t="s">
        <v>375</v>
      </c>
      <c r="B272" s="48" t="s">
        <v>152</v>
      </c>
      <c r="C272" s="48" t="s">
        <v>192</v>
      </c>
      <c r="D272" s="50"/>
      <c r="E272" s="50"/>
      <c r="F272" s="51" t="s">
        <v>384</v>
      </c>
      <c r="G272" s="81">
        <v>-28.519102</v>
      </c>
      <c r="H272" s="52">
        <v>0</v>
      </c>
      <c r="I272" s="52">
        <v>-39.860751</v>
      </c>
      <c r="J272" s="52">
        <v>11.341649</v>
      </c>
      <c r="K272" s="52">
        <v>0</v>
      </c>
    </row>
    <row r="273" ht="24" customHeight="1" spans="1:11">
      <c r="A273" s="48" t="s">
        <v>375</v>
      </c>
      <c r="B273" s="48" t="s">
        <v>152</v>
      </c>
      <c r="C273" s="48" t="s">
        <v>291</v>
      </c>
      <c r="D273" s="50"/>
      <c r="E273" s="50"/>
      <c r="F273" s="51" t="s">
        <v>385</v>
      </c>
      <c r="G273" s="81">
        <v>-1.44</v>
      </c>
      <c r="H273" s="52">
        <v>0</v>
      </c>
      <c r="I273" s="52">
        <v>-1.44</v>
      </c>
      <c r="J273" s="52">
        <v>2.372346</v>
      </c>
      <c r="K273" s="52">
        <v>-2.372346</v>
      </c>
    </row>
    <row r="274" ht="24" customHeight="1" spans="1:11">
      <c r="A274" s="48" t="s">
        <v>375</v>
      </c>
      <c r="B274" s="48" t="s">
        <v>152</v>
      </c>
      <c r="C274" s="48" t="s">
        <v>196</v>
      </c>
      <c r="D274" s="50"/>
      <c r="E274" s="50"/>
      <c r="F274" s="51" t="s">
        <v>386</v>
      </c>
      <c r="G274" s="81">
        <v>0</v>
      </c>
      <c r="H274" s="52">
        <v>0</v>
      </c>
      <c r="I274" s="52">
        <v>0</v>
      </c>
      <c r="J274" s="52">
        <v>0</v>
      </c>
      <c r="K274" s="52">
        <v>0</v>
      </c>
    </row>
    <row r="275" ht="24" customHeight="1" spans="1:11">
      <c r="A275" s="48" t="s">
        <v>375</v>
      </c>
      <c r="B275" s="48" t="s">
        <v>152</v>
      </c>
      <c r="C275" s="48" t="s">
        <v>168</v>
      </c>
      <c r="D275" s="50"/>
      <c r="E275" s="50"/>
      <c r="F275" s="51" t="s">
        <v>169</v>
      </c>
      <c r="G275" s="81">
        <v>16.977452</v>
      </c>
      <c r="H275" s="52">
        <v>0</v>
      </c>
      <c r="I275" s="52">
        <v>-11.618226</v>
      </c>
      <c r="J275" s="52">
        <v>28.595678</v>
      </c>
      <c r="K275" s="52">
        <v>0</v>
      </c>
    </row>
    <row r="276" ht="24" customHeight="1" spans="1:11">
      <c r="A276" s="48" t="s">
        <v>375</v>
      </c>
      <c r="B276" s="48" t="s">
        <v>152</v>
      </c>
      <c r="C276" s="48" t="s">
        <v>161</v>
      </c>
      <c r="D276" s="50"/>
      <c r="E276" s="50"/>
      <c r="F276" s="51" t="s">
        <v>387</v>
      </c>
      <c r="G276" s="81">
        <v>-773.649466</v>
      </c>
      <c r="H276" s="52">
        <v>0.759328</v>
      </c>
      <c r="I276" s="52">
        <v>-678.008794</v>
      </c>
      <c r="J276" s="52">
        <v>56.85</v>
      </c>
      <c r="K276" s="52">
        <v>-153.25</v>
      </c>
    </row>
    <row r="277" ht="24" customHeight="1" spans="1:11">
      <c r="A277" s="48" t="s">
        <v>375</v>
      </c>
      <c r="B277" s="48" t="s">
        <v>155</v>
      </c>
      <c r="C277" s="48"/>
      <c r="D277" s="50"/>
      <c r="E277" s="50" t="s">
        <v>388</v>
      </c>
      <c r="F277" s="51"/>
      <c r="G277" s="81">
        <v>-534.003273</v>
      </c>
      <c r="H277" s="52">
        <v>49.761534</v>
      </c>
      <c r="I277" s="52">
        <v>-581.131758</v>
      </c>
      <c r="J277" s="52">
        <v>596.135</v>
      </c>
      <c r="K277" s="52">
        <v>-598.768049</v>
      </c>
    </row>
    <row r="278" ht="24" customHeight="1" spans="1:11">
      <c r="A278" s="48" t="s">
        <v>375</v>
      </c>
      <c r="B278" s="48" t="s">
        <v>155</v>
      </c>
      <c r="C278" s="48" t="s">
        <v>152</v>
      </c>
      <c r="D278" s="50"/>
      <c r="E278" s="50"/>
      <c r="F278" s="51" t="s">
        <v>154</v>
      </c>
      <c r="G278" s="81">
        <v>-76.287568</v>
      </c>
      <c r="H278" s="52">
        <v>0</v>
      </c>
      <c r="I278" s="52">
        <v>-76.287568</v>
      </c>
      <c r="J278" s="52">
        <v>0</v>
      </c>
      <c r="K278" s="52">
        <v>0</v>
      </c>
    </row>
    <row r="279" ht="24" customHeight="1" spans="1:11">
      <c r="A279" s="48" t="s">
        <v>375</v>
      </c>
      <c r="B279" s="48" t="s">
        <v>155</v>
      </c>
      <c r="C279" s="48" t="s">
        <v>182</v>
      </c>
      <c r="D279" s="50"/>
      <c r="E279" s="50"/>
      <c r="F279" s="51" t="s">
        <v>389</v>
      </c>
      <c r="G279" s="81">
        <v>-1.225</v>
      </c>
      <c r="H279" s="52">
        <v>0</v>
      </c>
      <c r="I279" s="52">
        <v>-1.225</v>
      </c>
      <c r="J279" s="52">
        <v>0</v>
      </c>
      <c r="K279" s="52">
        <v>0</v>
      </c>
    </row>
    <row r="280" ht="24" customHeight="1" spans="1:11">
      <c r="A280" s="48" t="s">
        <v>375</v>
      </c>
      <c r="B280" s="48" t="s">
        <v>155</v>
      </c>
      <c r="C280" s="48" t="s">
        <v>178</v>
      </c>
      <c r="D280" s="50"/>
      <c r="E280" s="50"/>
      <c r="F280" s="51" t="s">
        <v>390</v>
      </c>
      <c r="G280" s="81">
        <v>-5</v>
      </c>
      <c r="H280" s="52">
        <v>0</v>
      </c>
      <c r="I280" s="52">
        <v>-5</v>
      </c>
      <c r="J280" s="52">
        <v>0</v>
      </c>
      <c r="K280" s="52">
        <v>0</v>
      </c>
    </row>
    <row r="281" ht="24" customHeight="1" spans="1:11">
      <c r="A281" s="48" t="s">
        <v>375</v>
      </c>
      <c r="B281" s="48" t="s">
        <v>155</v>
      </c>
      <c r="C281" s="48" t="s">
        <v>159</v>
      </c>
      <c r="D281" s="50"/>
      <c r="E281" s="50"/>
      <c r="F281" s="51" t="s">
        <v>391</v>
      </c>
      <c r="G281" s="81">
        <v>-358.604654</v>
      </c>
      <c r="H281" s="52">
        <v>49.761534</v>
      </c>
      <c r="I281" s="52">
        <v>-408.366188</v>
      </c>
      <c r="J281" s="52">
        <v>581.605</v>
      </c>
      <c r="K281" s="52">
        <v>-581.605</v>
      </c>
    </row>
    <row r="282" ht="24" customHeight="1" spans="1:11">
      <c r="A282" s="48" t="s">
        <v>375</v>
      </c>
      <c r="B282" s="48" t="s">
        <v>155</v>
      </c>
      <c r="C282" s="48" t="s">
        <v>161</v>
      </c>
      <c r="D282" s="50"/>
      <c r="E282" s="50"/>
      <c r="F282" s="51" t="s">
        <v>392</v>
      </c>
      <c r="G282" s="81">
        <v>-92.886051</v>
      </c>
      <c r="H282" s="52">
        <v>0</v>
      </c>
      <c r="I282" s="52">
        <v>-90.253002</v>
      </c>
      <c r="J282" s="52">
        <v>14.53</v>
      </c>
      <c r="K282" s="52">
        <v>-17.163049</v>
      </c>
    </row>
    <row r="283" ht="24" customHeight="1" spans="1:11">
      <c r="A283" s="48" t="s">
        <v>375</v>
      </c>
      <c r="B283" s="48" t="s">
        <v>175</v>
      </c>
      <c r="C283" s="48"/>
      <c r="D283" s="50"/>
      <c r="E283" s="50" t="s">
        <v>393</v>
      </c>
      <c r="F283" s="51"/>
      <c r="G283" s="81">
        <v>-5.12646300000057</v>
      </c>
      <c r="H283" s="52">
        <v>167.944822</v>
      </c>
      <c r="I283" s="52">
        <v>-2067.084499</v>
      </c>
      <c r="J283" s="52">
        <v>2354.825504</v>
      </c>
      <c r="K283" s="52">
        <v>-460.81229</v>
      </c>
    </row>
    <row r="284" ht="24" customHeight="1" spans="1:11">
      <c r="A284" s="48" t="s">
        <v>375</v>
      </c>
      <c r="B284" s="48" t="s">
        <v>175</v>
      </c>
      <c r="C284" s="48" t="s">
        <v>152</v>
      </c>
      <c r="D284" s="50"/>
      <c r="E284" s="50"/>
      <c r="F284" s="51" t="s">
        <v>394</v>
      </c>
      <c r="G284" s="81">
        <v>301.800388</v>
      </c>
      <c r="H284" s="52">
        <v>98.977604</v>
      </c>
      <c r="I284" s="52">
        <v>-425.264208</v>
      </c>
      <c r="J284" s="52">
        <v>802.269258</v>
      </c>
      <c r="K284" s="52">
        <v>-174.182266</v>
      </c>
    </row>
    <row r="285" ht="24" customHeight="1" spans="1:11">
      <c r="A285" s="48" t="s">
        <v>375</v>
      </c>
      <c r="B285" s="48" t="s">
        <v>175</v>
      </c>
      <c r="C285" s="48" t="s">
        <v>155</v>
      </c>
      <c r="D285" s="50"/>
      <c r="E285" s="50"/>
      <c r="F285" s="51" t="s">
        <v>395</v>
      </c>
      <c r="G285" s="81">
        <v>-131.043521</v>
      </c>
      <c r="H285" s="52">
        <v>8.131659</v>
      </c>
      <c r="I285" s="52">
        <v>-272.951612</v>
      </c>
      <c r="J285" s="52">
        <v>293.603645</v>
      </c>
      <c r="K285" s="52">
        <v>-159.827213</v>
      </c>
    </row>
    <row r="286" ht="24" customHeight="1" spans="1:11">
      <c r="A286" s="48" t="s">
        <v>375</v>
      </c>
      <c r="B286" s="48" t="s">
        <v>175</v>
      </c>
      <c r="C286" s="48" t="s">
        <v>175</v>
      </c>
      <c r="D286" s="50"/>
      <c r="E286" s="50"/>
      <c r="F286" s="51" t="s">
        <v>396</v>
      </c>
      <c r="G286" s="81">
        <v>-303.202908000001</v>
      </c>
      <c r="H286" s="52">
        <v>39.780512</v>
      </c>
      <c r="I286" s="52">
        <v>-948.820368</v>
      </c>
      <c r="J286" s="52">
        <v>703.961753</v>
      </c>
      <c r="K286" s="52">
        <v>-98.124805</v>
      </c>
    </row>
    <row r="287" ht="24" customHeight="1" spans="1:11">
      <c r="A287" s="48" t="s">
        <v>375</v>
      </c>
      <c r="B287" s="48" t="s">
        <v>175</v>
      </c>
      <c r="C287" s="48" t="s">
        <v>182</v>
      </c>
      <c r="D287" s="50"/>
      <c r="E287" s="50"/>
      <c r="F287" s="51" t="s">
        <v>397</v>
      </c>
      <c r="G287" s="81">
        <v>127.319578</v>
      </c>
      <c r="H287" s="52">
        <v>21.055047</v>
      </c>
      <c r="I287" s="52">
        <v>-420.048311</v>
      </c>
      <c r="J287" s="52">
        <v>554.990848</v>
      </c>
      <c r="K287" s="52">
        <v>-28.678006</v>
      </c>
    </row>
    <row r="288" ht="24" customHeight="1" spans="1:11">
      <c r="A288" s="48" t="s">
        <v>375</v>
      </c>
      <c r="B288" s="48" t="s">
        <v>182</v>
      </c>
      <c r="C288" s="48"/>
      <c r="D288" s="50"/>
      <c r="E288" s="50" t="s">
        <v>398</v>
      </c>
      <c r="F288" s="51"/>
      <c r="G288" s="81">
        <v>-45</v>
      </c>
      <c r="H288" s="52">
        <v>0</v>
      </c>
      <c r="I288" s="52">
        <v>-45</v>
      </c>
      <c r="J288" s="52">
        <v>0</v>
      </c>
      <c r="K288" s="52">
        <v>0</v>
      </c>
    </row>
    <row r="289" ht="24" customHeight="1" spans="1:11">
      <c r="A289" s="48" t="s">
        <v>375</v>
      </c>
      <c r="B289" s="48" t="s">
        <v>182</v>
      </c>
      <c r="C289" s="48" t="s">
        <v>161</v>
      </c>
      <c r="D289" s="50"/>
      <c r="E289" s="50"/>
      <c r="F289" s="51" t="s">
        <v>399</v>
      </c>
      <c r="G289" s="81">
        <v>-45</v>
      </c>
      <c r="H289" s="52">
        <v>0</v>
      </c>
      <c r="I289" s="52">
        <v>-45</v>
      </c>
      <c r="J289" s="52">
        <v>0</v>
      </c>
      <c r="K289" s="52">
        <v>0</v>
      </c>
    </row>
    <row r="290" ht="24" customHeight="1" spans="1:11">
      <c r="A290" s="48" t="s">
        <v>375</v>
      </c>
      <c r="B290" s="48" t="s">
        <v>178</v>
      </c>
      <c r="C290" s="48"/>
      <c r="D290" s="50"/>
      <c r="E290" s="50" t="s">
        <v>400</v>
      </c>
      <c r="F290" s="51"/>
      <c r="G290" s="81">
        <v>-4815.839506</v>
      </c>
      <c r="H290" s="52">
        <v>0</v>
      </c>
      <c r="I290" s="52">
        <v>-4815.839506</v>
      </c>
      <c r="J290" s="52">
        <v>201.9406</v>
      </c>
      <c r="K290" s="52">
        <v>-201.9406</v>
      </c>
    </row>
    <row r="291" ht="24" customHeight="1" spans="1:11">
      <c r="A291" s="48" t="s">
        <v>375</v>
      </c>
      <c r="B291" s="48" t="s">
        <v>178</v>
      </c>
      <c r="C291" s="48" t="s">
        <v>175</v>
      </c>
      <c r="D291" s="50"/>
      <c r="E291" s="50"/>
      <c r="F291" s="51" t="s">
        <v>401</v>
      </c>
      <c r="G291" s="81">
        <v>0</v>
      </c>
      <c r="H291" s="52">
        <v>0</v>
      </c>
      <c r="I291" s="52">
        <v>0</v>
      </c>
      <c r="J291" s="52">
        <v>0</v>
      </c>
      <c r="K291" s="52">
        <v>0</v>
      </c>
    </row>
    <row r="292" ht="24" customHeight="1" spans="1:11">
      <c r="A292" s="48" t="s">
        <v>375</v>
      </c>
      <c r="B292" s="48" t="s">
        <v>178</v>
      </c>
      <c r="C292" s="48" t="s">
        <v>192</v>
      </c>
      <c r="D292" s="50"/>
      <c r="E292" s="50"/>
      <c r="F292" s="51" t="s">
        <v>402</v>
      </c>
      <c r="G292" s="81">
        <v>0</v>
      </c>
      <c r="H292" s="52">
        <v>0</v>
      </c>
      <c r="I292" s="52">
        <v>0</v>
      </c>
      <c r="J292" s="52">
        <v>0</v>
      </c>
      <c r="K292" s="52">
        <v>0</v>
      </c>
    </row>
    <row r="293" ht="24" customHeight="1" spans="1:11">
      <c r="A293" s="48" t="s">
        <v>375</v>
      </c>
      <c r="B293" s="48" t="s">
        <v>178</v>
      </c>
      <c r="C293" s="48" t="s">
        <v>161</v>
      </c>
      <c r="D293" s="50"/>
      <c r="E293" s="50"/>
      <c r="F293" s="51" t="s">
        <v>403</v>
      </c>
      <c r="G293" s="81">
        <v>-4815.839506</v>
      </c>
      <c r="H293" s="52">
        <v>0</v>
      </c>
      <c r="I293" s="52">
        <v>-4815.839506</v>
      </c>
      <c r="J293" s="52">
        <v>201.9406</v>
      </c>
      <c r="K293" s="52">
        <v>-201.9406</v>
      </c>
    </row>
    <row r="294" ht="24" customHeight="1" spans="1:11">
      <c r="A294" s="48" t="s">
        <v>375</v>
      </c>
      <c r="B294" s="48" t="s">
        <v>159</v>
      </c>
      <c r="C294" s="48"/>
      <c r="D294" s="50"/>
      <c r="E294" s="50" t="s">
        <v>404</v>
      </c>
      <c r="F294" s="51"/>
      <c r="G294" s="81">
        <v>485.422533</v>
      </c>
      <c r="H294" s="52">
        <v>0.10832</v>
      </c>
      <c r="I294" s="52">
        <v>-421.879008</v>
      </c>
      <c r="J294" s="52">
        <v>912.693621</v>
      </c>
      <c r="K294" s="52">
        <v>-5.5004</v>
      </c>
    </row>
    <row r="295" ht="24" customHeight="1" spans="1:11">
      <c r="A295" s="48" t="s">
        <v>375</v>
      </c>
      <c r="B295" s="48" t="s">
        <v>159</v>
      </c>
      <c r="C295" s="48" t="s">
        <v>152</v>
      </c>
      <c r="D295" s="50"/>
      <c r="E295" s="50"/>
      <c r="F295" s="51" t="s">
        <v>405</v>
      </c>
      <c r="G295" s="81">
        <v>883.859296</v>
      </c>
      <c r="H295" s="52">
        <v>0.10832</v>
      </c>
      <c r="I295" s="52">
        <v>-13.779196</v>
      </c>
      <c r="J295" s="52">
        <v>899.260572</v>
      </c>
      <c r="K295" s="52">
        <v>-1.7304</v>
      </c>
    </row>
    <row r="296" ht="24" customHeight="1" spans="1:11">
      <c r="A296" s="48" t="s">
        <v>375</v>
      </c>
      <c r="B296" s="48" t="s">
        <v>159</v>
      </c>
      <c r="C296" s="48" t="s">
        <v>155</v>
      </c>
      <c r="D296" s="50"/>
      <c r="E296" s="50"/>
      <c r="F296" s="51" t="s">
        <v>406</v>
      </c>
      <c r="G296" s="81">
        <v>-0.501403</v>
      </c>
      <c r="H296" s="52">
        <v>0</v>
      </c>
      <c r="I296" s="52">
        <v>-0.501403</v>
      </c>
      <c r="J296" s="52">
        <v>0</v>
      </c>
      <c r="K296" s="52">
        <v>0</v>
      </c>
    </row>
    <row r="297" ht="24" customHeight="1" spans="1:11">
      <c r="A297" s="48" t="s">
        <v>375</v>
      </c>
      <c r="B297" s="48" t="s">
        <v>159</v>
      </c>
      <c r="C297" s="48" t="s">
        <v>175</v>
      </c>
      <c r="D297" s="50"/>
      <c r="E297" s="50"/>
      <c r="F297" s="51" t="s">
        <v>407</v>
      </c>
      <c r="G297" s="81">
        <v>-235.575833</v>
      </c>
      <c r="H297" s="52">
        <v>0</v>
      </c>
      <c r="I297" s="52">
        <v>-235.575833</v>
      </c>
      <c r="J297" s="52">
        <v>0</v>
      </c>
      <c r="K297" s="52">
        <v>0</v>
      </c>
    </row>
    <row r="298" ht="24" customHeight="1" spans="1:11">
      <c r="A298" s="48" t="s">
        <v>375</v>
      </c>
      <c r="B298" s="48" t="s">
        <v>159</v>
      </c>
      <c r="C298" s="48" t="s">
        <v>159</v>
      </c>
      <c r="D298" s="50"/>
      <c r="E298" s="50"/>
      <c r="F298" s="51" t="s">
        <v>408</v>
      </c>
      <c r="G298" s="81">
        <v>-4.734164</v>
      </c>
      <c r="H298" s="52">
        <v>0</v>
      </c>
      <c r="I298" s="52">
        <v>-4.734164</v>
      </c>
      <c r="J298" s="52">
        <v>0</v>
      </c>
      <c r="K298" s="52">
        <v>0</v>
      </c>
    </row>
    <row r="299" ht="24" customHeight="1" spans="1:11">
      <c r="A299" s="48" t="s">
        <v>375</v>
      </c>
      <c r="B299" s="48" t="s">
        <v>159</v>
      </c>
      <c r="C299" s="48" t="s">
        <v>161</v>
      </c>
      <c r="D299" s="50"/>
      <c r="E299" s="50"/>
      <c r="F299" s="51" t="s">
        <v>409</v>
      </c>
      <c r="G299" s="81">
        <v>-157.625363</v>
      </c>
      <c r="H299" s="52">
        <v>0</v>
      </c>
      <c r="I299" s="52">
        <v>-167.288412</v>
      </c>
      <c r="J299" s="52">
        <v>13.433049</v>
      </c>
      <c r="K299" s="52">
        <v>-3.77</v>
      </c>
    </row>
    <row r="300" ht="24" customHeight="1" spans="1:11">
      <c r="A300" s="48" t="s">
        <v>375</v>
      </c>
      <c r="B300" s="48" t="s">
        <v>190</v>
      </c>
      <c r="C300" s="48"/>
      <c r="D300" s="50"/>
      <c r="E300" s="50" t="s">
        <v>410</v>
      </c>
      <c r="F300" s="51"/>
      <c r="G300" s="81">
        <v>-598.174563</v>
      </c>
      <c r="H300" s="52">
        <v>0</v>
      </c>
      <c r="I300" s="52">
        <v>-598.310853</v>
      </c>
      <c r="J300" s="52">
        <v>0.13629</v>
      </c>
      <c r="K300" s="52">
        <v>0</v>
      </c>
    </row>
    <row r="301" ht="24" customHeight="1" spans="1:11">
      <c r="A301" s="48" t="s">
        <v>375</v>
      </c>
      <c r="B301" s="48" t="s">
        <v>190</v>
      </c>
      <c r="C301" s="48" t="s">
        <v>152</v>
      </c>
      <c r="D301" s="50"/>
      <c r="E301" s="50"/>
      <c r="F301" s="51" t="s">
        <v>411</v>
      </c>
      <c r="G301" s="81">
        <v>-562.050853</v>
      </c>
      <c r="H301" s="52">
        <v>0</v>
      </c>
      <c r="I301" s="52">
        <v>-562.050853</v>
      </c>
      <c r="J301" s="52">
        <v>0</v>
      </c>
      <c r="K301" s="52">
        <v>0</v>
      </c>
    </row>
    <row r="302" ht="24" customHeight="1" spans="1:11">
      <c r="A302" s="48" t="s">
        <v>375</v>
      </c>
      <c r="B302" s="48" t="s">
        <v>190</v>
      </c>
      <c r="C302" s="48" t="s">
        <v>155</v>
      </c>
      <c r="D302" s="50"/>
      <c r="E302" s="50"/>
      <c r="F302" s="51" t="s">
        <v>412</v>
      </c>
      <c r="G302" s="81">
        <v>-15</v>
      </c>
      <c r="H302" s="52">
        <v>0</v>
      </c>
      <c r="I302" s="52">
        <v>-15</v>
      </c>
      <c r="J302" s="52">
        <v>0</v>
      </c>
      <c r="K302" s="52">
        <v>0</v>
      </c>
    </row>
    <row r="303" ht="24" customHeight="1" spans="1:11">
      <c r="A303" s="48" t="s">
        <v>375</v>
      </c>
      <c r="B303" s="48" t="s">
        <v>190</v>
      </c>
      <c r="C303" s="48" t="s">
        <v>166</v>
      </c>
      <c r="D303" s="50"/>
      <c r="E303" s="50"/>
      <c r="F303" s="51" t="s">
        <v>413</v>
      </c>
      <c r="G303" s="81">
        <v>0</v>
      </c>
      <c r="H303" s="52">
        <v>0</v>
      </c>
      <c r="I303" s="52">
        <v>0</v>
      </c>
      <c r="J303" s="52">
        <v>0</v>
      </c>
      <c r="K303" s="52">
        <v>0</v>
      </c>
    </row>
    <row r="304" ht="24" customHeight="1" spans="1:11">
      <c r="A304" s="48" t="s">
        <v>375</v>
      </c>
      <c r="B304" s="48" t="s">
        <v>190</v>
      </c>
      <c r="C304" s="48" t="s">
        <v>157</v>
      </c>
      <c r="D304" s="50"/>
      <c r="E304" s="50"/>
      <c r="F304" s="51" t="s">
        <v>414</v>
      </c>
      <c r="G304" s="81">
        <v>0</v>
      </c>
      <c r="H304" s="52">
        <v>0</v>
      </c>
      <c r="I304" s="52">
        <v>0</v>
      </c>
      <c r="J304" s="52">
        <v>0</v>
      </c>
      <c r="K304" s="52">
        <v>0</v>
      </c>
    </row>
    <row r="305" ht="24" customHeight="1" spans="1:11">
      <c r="A305" s="48" t="s">
        <v>375</v>
      </c>
      <c r="B305" s="48" t="s">
        <v>190</v>
      </c>
      <c r="C305" s="48" t="s">
        <v>175</v>
      </c>
      <c r="D305" s="50"/>
      <c r="E305" s="50"/>
      <c r="F305" s="51" t="s">
        <v>415</v>
      </c>
      <c r="G305" s="81">
        <v>-16.12371</v>
      </c>
      <c r="H305" s="52">
        <v>0</v>
      </c>
      <c r="I305" s="52">
        <v>-16.26</v>
      </c>
      <c r="J305" s="52">
        <v>0.13629</v>
      </c>
      <c r="K305" s="52">
        <v>0</v>
      </c>
    </row>
    <row r="306" ht="24" customHeight="1" spans="1:11">
      <c r="A306" s="48" t="s">
        <v>375</v>
      </c>
      <c r="B306" s="48" t="s">
        <v>190</v>
      </c>
      <c r="C306" s="48" t="s">
        <v>161</v>
      </c>
      <c r="D306" s="50"/>
      <c r="E306" s="50"/>
      <c r="F306" s="51" t="s">
        <v>416</v>
      </c>
      <c r="G306" s="81">
        <v>-5</v>
      </c>
      <c r="H306" s="52">
        <v>0</v>
      </c>
      <c r="I306" s="52">
        <v>-5</v>
      </c>
      <c r="J306" s="52">
        <v>0</v>
      </c>
      <c r="K306" s="52">
        <v>0</v>
      </c>
    </row>
    <row r="307" ht="24" customHeight="1" spans="1:11">
      <c r="A307" s="48" t="s">
        <v>375</v>
      </c>
      <c r="B307" s="48" t="s">
        <v>289</v>
      </c>
      <c r="C307" s="48"/>
      <c r="D307" s="50"/>
      <c r="E307" s="50" t="s">
        <v>417</v>
      </c>
      <c r="F307" s="51"/>
      <c r="G307" s="81">
        <v>-1293.2530595</v>
      </c>
      <c r="H307" s="52">
        <v>0</v>
      </c>
      <c r="I307" s="52">
        <v>-1432.0957845</v>
      </c>
      <c r="J307" s="52">
        <v>1064.548352</v>
      </c>
      <c r="K307" s="52">
        <v>-925.705627</v>
      </c>
    </row>
    <row r="308" ht="24" customHeight="1" spans="1:11">
      <c r="A308" s="48" t="s">
        <v>375</v>
      </c>
      <c r="B308" s="48" t="s">
        <v>289</v>
      </c>
      <c r="C308" s="48" t="s">
        <v>152</v>
      </c>
      <c r="D308" s="50"/>
      <c r="E308" s="50"/>
      <c r="F308" s="51" t="s">
        <v>418</v>
      </c>
      <c r="G308" s="81">
        <v>-37</v>
      </c>
      <c r="H308" s="52">
        <v>0</v>
      </c>
      <c r="I308" s="52">
        <v>-37</v>
      </c>
      <c r="J308" s="52">
        <v>0</v>
      </c>
      <c r="K308" s="52">
        <v>0</v>
      </c>
    </row>
    <row r="309" ht="24" customHeight="1" spans="1:11">
      <c r="A309" s="48" t="s">
        <v>375</v>
      </c>
      <c r="B309" s="48" t="s">
        <v>289</v>
      </c>
      <c r="C309" s="48" t="s">
        <v>155</v>
      </c>
      <c r="D309" s="50"/>
      <c r="E309" s="50"/>
      <c r="F309" s="51" t="s">
        <v>419</v>
      </c>
      <c r="G309" s="81">
        <v>-268.951675</v>
      </c>
      <c r="H309" s="52">
        <v>0</v>
      </c>
      <c r="I309" s="52">
        <v>-425.5968</v>
      </c>
      <c r="J309" s="52">
        <v>852.318852</v>
      </c>
      <c r="K309" s="52">
        <v>-695.673727</v>
      </c>
    </row>
    <row r="310" ht="24" customHeight="1" spans="1:11">
      <c r="A310" s="48" t="s">
        <v>375</v>
      </c>
      <c r="B310" s="48" t="s">
        <v>289</v>
      </c>
      <c r="C310" s="48" t="s">
        <v>157</v>
      </c>
      <c r="D310" s="50"/>
      <c r="E310" s="50"/>
      <c r="F310" s="51" t="s">
        <v>420</v>
      </c>
      <c r="G310" s="81">
        <v>-116.437329</v>
      </c>
      <c r="H310" s="52">
        <v>0</v>
      </c>
      <c r="I310" s="52">
        <v>-90.572929</v>
      </c>
      <c r="J310" s="52">
        <v>55.751</v>
      </c>
      <c r="K310" s="52">
        <v>-81.6154</v>
      </c>
    </row>
    <row r="311" ht="24" customHeight="1" spans="1:11">
      <c r="A311" s="48" t="s">
        <v>375</v>
      </c>
      <c r="B311" s="48" t="s">
        <v>289</v>
      </c>
      <c r="C311" s="48" t="s">
        <v>175</v>
      </c>
      <c r="D311" s="50"/>
      <c r="E311" s="50"/>
      <c r="F311" s="51" t="s">
        <v>421</v>
      </c>
      <c r="G311" s="81">
        <v>-757.6</v>
      </c>
      <c r="H311" s="52">
        <v>0</v>
      </c>
      <c r="I311" s="52">
        <v>-778.9</v>
      </c>
      <c r="J311" s="52">
        <v>21.3</v>
      </c>
      <c r="K311" s="52">
        <v>0</v>
      </c>
    </row>
    <row r="312" ht="24" customHeight="1" spans="1:11">
      <c r="A312" s="48" t="s">
        <v>375</v>
      </c>
      <c r="B312" s="48" t="s">
        <v>289</v>
      </c>
      <c r="C312" s="48" t="s">
        <v>182</v>
      </c>
      <c r="D312" s="50"/>
      <c r="E312" s="50"/>
      <c r="F312" s="51" t="s">
        <v>422</v>
      </c>
      <c r="G312" s="81">
        <v>-113.2640555</v>
      </c>
      <c r="H312" s="52">
        <v>0</v>
      </c>
      <c r="I312" s="52">
        <v>-100.0260555</v>
      </c>
      <c r="J312" s="52">
        <v>135.1785</v>
      </c>
      <c r="K312" s="52">
        <v>-148.4165</v>
      </c>
    </row>
    <row r="313" ht="24" customHeight="1" spans="1:11">
      <c r="A313" s="48" t="s">
        <v>375</v>
      </c>
      <c r="B313" s="48" t="s">
        <v>192</v>
      </c>
      <c r="C313" s="48"/>
      <c r="D313" s="50"/>
      <c r="E313" s="50" t="s">
        <v>423</v>
      </c>
      <c r="F313" s="51"/>
      <c r="G313" s="81">
        <v>-245.807282</v>
      </c>
      <c r="H313" s="52">
        <v>1.2113</v>
      </c>
      <c r="I313" s="52">
        <v>-251.940982</v>
      </c>
      <c r="J313" s="52">
        <v>47.5544</v>
      </c>
      <c r="K313" s="52">
        <v>-42.632</v>
      </c>
    </row>
    <row r="314" ht="24" customHeight="1" spans="1:11">
      <c r="A314" s="48" t="s">
        <v>375</v>
      </c>
      <c r="B314" s="48" t="s">
        <v>192</v>
      </c>
      <c r="C314" s="48" t="s">
        <v>152</v>
      </c>
      <c r="D314" s="50"/>
      <c r="E314" s="50"/>
      <c r="F314" s="51" t="s">
        <v>154</v>
      </c>
      <c r="G314" s="81">
        <v>-13.236166</v>
      </c>
      <c r="H314" s="52">
        <v>0</v>
      </c>
      <c r="I314" s="52">
        <v>-11.620566</v>
      </c>
      <c r="J314" s="52">
        <v>0</v>
      </c>
      <c r="K314" s="52">
        <v>-1.6156</v>
      </c>
    </row>
    <row r="315" ht="24" customHeight="1" spans="1:11">
      <c r="A315" s="48" t="s">
        <v>375</v>
      </c>
      <c r="B315" s="48" t="s">
        <v>192</v>
      </c>
      <c r="C315" s="48" t="s">
        <v>155</v>
      </c>
      <c r="D315" s="50"/>
      <c r="E315" s="50"/>
      <c r="F315" s="51" t="s">
        <v>156</v>
      </c>
      <c r="G315" s="81">
        <v>0</v>
      </c>
      <c r="H315" s="52">
        <v>0</v>
      </c>
      <c r="I315" s="52">
        <v>0</v>
      </c>
      <c r="J315" s="52">
        <v>0</v>
      </c>
      <c r="K315" s="52">
        <v>0</v>
      </c>
    </row>
    <row r="316" ht="24" customHeight="1" spans="1:11">
      <c r="A316" s="48" t="s">
        <v>375</v>
      </c>
      <c r="B316" s="48" t="s">
        <v>192</v>
      </c>
      <c r="C316" s="48" t="s">
        <v>157</v>
      </c>
      <c r="D316" s="50"/>
      <c r="E316" s="50"/>
      <c r="F316" s="51" t="s">
        <v>424</v>
      </c>
      <c r="G316" s="81">
        <v>-1.0464</v>
      </c>
      <c r="H316" s="52">
        <v>0</v>
      </c>
      <c r="I316" s="52">
        <v>0</v>
      </c>
      <c r="J316" s="52">
        <v>0</v>
      </c>
      <c r="K316" s="52">
        <v>-1.0464</v>
      </c>
    </row>
    <row r="317" ht="24" customHeight="1" spans="1:11">
      <c r="A317" s="48" t="s">
        <v>375</v>
      </c>
      <c r="B317" s="48" t="s">
        <v>192</v>
      </c>
      <c r="C317" s="48" t="s">
        <v>175</v>
      </c>
      <c r="D317" s="50"/>
      <c r="E317" s="50"/>
      <c r="F317" s="51" t="s">
        <v>425</v>
      </c>
      <c r="G317" s="81">
        <v>0</v>
      </c>
      <c r="H317" s="52">
        <v>0</v>
      </c>
      <c r="I317" s="52">
        <v>0</v>
      </c>
      <c r="J317" s="52">
        <v>0</v>
      </c>
      <c r="K317" s="52">
        <v>0</v>
      </c>
    </row>
    <row r="318" ht="24" customHeight="1" spans="1:11">
      <c r="A318" s="48" t="s">
        <v>375</v>
      </c>
      <c r="B318" s="48" t="s">
        <v>192</v>
      </c>
      <c r="C318" s="48" t="s">
        <v>178</v>
      </c>
      <c r="D318" s="50"/>
      <c r="E318" s="50"/>
      <c r="F318" s="51" t="s">
        <v>426</v>
      </c>
      <c r="G318" s="81">
        <v>-220</v>
      </c>
      <c r="H318" s="52">
        <v>0</v>
      </c>
      <c r="I318" s="52">
        <v>-220</v>
      </c>
      <c r="J318" s="52">
        <v>0</v>
      </c>
      <c r="K318" s="52">
        <v>0</v>
      </c>
    </row>
    <row r="319" ht="24" customHeight="1" spans="1:11">
      <c r="A319" s="48" t="s">
        <v>375</v>
      </c>
      <c r="B319" s="48" t="s">
        <v>192</v>
      </c>
      <c r="C319" s="48" t="s">
        <v>161</v>
      </c>
      <c r="D319" s="50"/>
      <c r="E319" s="50"/>
      <c r="F319" s="51" t="s">
        <v>427</v>
      </c>
      <c r="G319" s="81">
        <v>-11.524716</v>
      </c>
      <c r="H319" s="52">
        <v>1.2113</v>
      </c>
      <c r="I319" s="52">
        <v>-20.320416</v>
      </c>
      <c r="J319" s="52">
        <v>47.5544</v>
      </c>
      <c r="K319" s="52">
        <v>-39.97</v>
      </c>
    </row>
    <row r="320" ht="24" customHeight="1" spans="1:11">
      <c r="A320" s="48" t="s">
        <v>375</v>
      </c>
      <c r="B320" s="48" t="s">
        <v>251</v>
      </c>
      <c r="C320" s="48"/>
      <c r="D320" s="50"/>
      <c r="E320" s="50" t="s">
        <v>428</v>
      </c>
      <c r="F320" s="51"/>
      <c r="G320" s="81">
        <v>-1.2342</v>
      </c>
      <c r="H320" s="52">
        <v>0</v>
      </c>
      <c r="I320" s="52">
        <v>-3.1954</v>
      </c>
      <c r="J320" s="52">
        <v>1.9612</v>
      </c>
      <c r="K320" s="52">
        <v>0</v>
      </c>
    </row>
    <row r="321" ht="24" customHeight="1" spans="1:11">
      <c r="A321" s="48" t="s">
        <v>375</v>
      </c>
      <c r="B321" s="48" t="s">
        <v>251</v>
      </c>
      <c r="C321" s="48" t="s">
        <v>152</v>
      </c>
      <c r="D321" s="50"/>
      <c r="E321" s="50"/>
      <c r="F321" s="51" t="s">
        <v>154</v>
      </c>
      <c r="G321" s="81">
        <v>-1.2342</v>
      </c>
      <c r="H321" s="52">
        <v>0</v>
      </c>
      <c r="I321" s="52">
        <v>-3.1954</v>
      </c>
      <c r="J321" s="52">
        <v>1.9612</v>
      </c>
      <c r="K321" s="52">
        <v>0</v>
      </c>
    </row>
    <row r="322" ht="24" customHeight="1" spans="1:11">
      <c r="A322" s="48" t="s">
        <v>375</v>
      </c>
      <c r="B322" s="48" t="s">
        <v>251</v>
      </c>
      <c r="C322" s="48" t="s">
        <v>161</v>
      </c>
      <c r="D322" s="50"/>
      <c r="E322" s="50"/>
      <c r="F322" s="51" t="s">
        <v>429</v>
      </c>
      <c r="G322" s="81">
        <v>0</v>
      </c>
      <c r="H322" s="52">
        <v>0</v>
      </c>
      <c r="I322" s="52">
        <v>0</v>
      </c>
      <c r="J322" s="52">
        <v>0</v>
      </c>
      <c r="K322" s="52">
        <v>0</v>
      </c>
    </row>
    <row r="323" ht="24" customHeight="1" spans="1:11">
      <c r="A323" s="48" t="s">
        <v>375</v>
      </c>
      <c r="B323" s="48" t="s">
        <v>273</v>
      </c>
      <c r="C323" s="48"/>
      <c r="D323" s="50"/>
      <c r="E323" s="50" t="s">
        <v>430</v>
      </c>
      <c r="F323" s="51"/>
      <c r="G323" s="81">
        <v>41.893832</v>
      </c>
      <c r="H323" s="52">
        <v>0</v>
      </c>
      <c r="I323" s="52">
        <v>-40</v>
      </c>
      <c r="J323" s="52">
        <v>81.893832</v>
      </c>
      <c r="K323" s="52">
        <v>0</v>
      </c>
    </row>
    <row r="324" ht="24" customHeight="1" spans="1:11">
      <c r="A324" s="48" t="s">
        <v>375</v>
      </c>
      <c r="B324" s="48" t="s">
        <v>273</v>
      </c>
      <c r="C324" s="48" t="s">
        <v>152</v>
      </c>
      <c r="D324" s="50"/>
      <c r="E324" s="50"/>
      <c r="F324" s="51" t="s">
        <v>431</v>
      </c>
      <c r="G324" s="81">
        <v>81.893832</v>
      </c>
      <c r="H324" s="52">
        <v>0</v>
      </c>
      <c r="I324" s="52">
        <v>0</v>
      </c>
      <c r="J324" s="52">
        <v>81.893832</v>
      </c>
      <c r="K324" s="52">
        <v>0</v>
      </c>
    </row>
    <row r="325" ht="24" customHeight="1" spans="1:11">
      <c r="A325" s="48" t="s">
        <v>375</v>
      </c>
      <c r="B325" s="48" t="s">
        <v>273</v>
      </c>
      <c r="C325" s="48" t="s">
        <v>155</v>
      </c>
      <c r="D325" s="50"/>
      <c r="E325" s="50"/>
      <c r="F325" s="51" t="s">
        <v>432</v>
      </c>
      <c r="G325" s="81">
        <v>-40</v>
      </c>
      <c r="H325" s="52">
        <v>0</v>
      </c>
      <c r="I325" s="52">
        <v>-40</v>
      </c>
      <c r="J325" s="52">
        <v>0</v>
      </c>
      <c r="K325" s="52">
        <v>0</v>
      </c>
    </row>
    <row r="326" ht="24" customHeight="1" spans="1:11">
      <c r="A326" s="48" t="s">
        <v>375</v>
      </c>
      <c r="B326" s="48" t="s">
        <v>274</v>
      </c>
      <c r="C326" s="48"/>
      <c r="D326" s="50"/>
      <c r="E326" s="50" t="s">
        <v>433</v>
      </c>
      <c r="F326" s="51"/>
      <c r="G326" s="81">
        <v>-438.297368</v>
      </c>
      <c r="H326" s="52">
        <v>0</v>
      </c>
      <c r="I326" s="52">
        <v>-327.869216</v>
      </c>
      <c r="J326" s="52">
        <v>35.0766</v>
      </c>
      <c r="K326" s="52">
        <v>-145.504752</v>
      </c>
    </row>
    <row r="327" ht="24" customHeight="1" spans="1:11">
      <c r="A327" s="48" t="s">
        <v>375</v>
      </c>
      <c r="B327" s="48" t="s">
        <v>274</v>
      </c>
      <c r="C327" s="48" t="s">
        <v>152</v>
      </c>
      <c r="D327" s="50"/>
      <c r="E327" s="50"/>
      <c r="F327" s="51" t="s">
        <v>434</v>
      </c>
      <c r="G327" s="81">
        <v>-2.3</v>
      </c>
      <c r="H327" s="52">
        <v>0</v>
      </c>
      <c r="I327" s="52">
        <v>-2.3</v>
      </c>
      <c r="J327" s="52">
        <v>0</v>
      </c>
      <c r="K327" s="52">
        <v>0</v>
      </c>
    </row>
    <row r="328" ht="24" customHeight="1" spans="1:11">
      <c r="A328" s="48" t="s">
        <v>375</v>
      </c>
      <c r="B328" s="48" t="s">
        <v>274</v>
      </c>
      <c r="C328" s="48" t="s">
        <v>155</v>
      </c>
      <c r="D328" s="50"/>
      <c r="E328" s="50"/>
      <c r="F328" s="51" t="s">
        <v>435</v>
      </c>
      <c r="G328" s="81">
        <v>-435.997368</v>
      </c>
      <c r="H328" s="52">
        <v>0</v>
      </c>
      <c r="I328" s="52">
        <v>-325.569216</v>
      </c>
      <c r="J328" s="52">
        <v>35.0766</v>
      </c>
      <c r="K328" s="52">
        <v>-145.504752</v>
      </c>
    </row>
    <row r="329" ht="24" customHeight="1" spans="1:11">
      <c r="A329" s="48" t="s">
        <v>375</v>
      </c>
      <c r="B329" s="48" t="s">
        <v>276</v>
      </c>
      <c r="C329" s="48"/>
      <c r="D329" s="50"/>
      <c r="E329" s="50" t="s">
        <v>436</v>
      </c>
      <c r="F329" s="51"/>
      <c r="G329" s="81">
        <v>-4.110794</v>
      </c>
      <c r="H329" s="52">
        <v>0</v>
      </c>
      <c r="I329" s="52">
        <v>-34.155794</v>
      </c>
      <c r="J329" s="52">
        <v>30.045</v>
      </c>
      <c r="K329" s="52">
        <v>0</v>
      </c>
    </row>
    <row r="330" ht="24" customHeight="1" spans="1:11">
      <c r="A330" s="48" t="s">
        <v>375</v>
      </c>
      <c r="B330" s="48" t="s">
        <v>276</v>
      </c>
      <c r="C330" s="48" t="s">
        <v>152</v>
      </c>
      <c r="D330" s="50"/>
      <c r="E330" s="50"/>
      <c r="F330" s="51" t="s">
        <v>437</v>
      </c>
      <c r="G330" s="81">
        <v>-34.155794</v>
      </c>
      <c r="H330" s="52">
        <v>0</v>
      </c>
      <c r="I330" s="52">
        <v>-34.155794</v>
      </c>
      <c r="J330" s="52">
        <v>0</v>
      </c>
      <c r="K330" s="52">
        <v>0</v>
      </c>
    </row>
    <row r="331" ht="24" customHeight="1" spans="1:11">
      <c r="A331" s="48" t="s">
        <v>375</v>
      </c>
      <c r="B331" s="48" t="s">
        <v>276</v>
      </c>
      <c r="C331" s="48" t="s">
        <v>155</v>
      </c>
      <c r="D331" s="50"/>
      <c r="E331" s="50"/>
      <c r="F331" s="51" t="s">
        <v>438</v>
      </c>
      <c r="G331" s="81">
        <v>30.045</v>
      </c>
      <c r="H331" s="52">
        <v>0</v>
      </c>
      <c r="I331" s="52">
        <v>0</v>
      </c>
      <c r="J331" s="52">
        <v>30.045</v>
      </c>
      <c r="K331" s="52">
        <v>0</v>
      </c>
    </row>
    <row r="332" ht="24" customHeight="1" spans="1:11">
      <c r="A332" s="48" t="s">
        <v>375</v>
      </c>
      <c r="B332" s="48" t="s">
        <v>206</v>
      </c>
      <c r="C332" s="48"/>
      <c r="D332" s="50"/>
      <c r="E332" s="50" t="s">
        <v>439</v>
      </c>
      <c r="F332" s="51"/>
      <c r="G332" s="81">
        <v>59.41597</v>
      </c>
      <c r="H332" s="52">
        <v>0</v>
      </c>
      <c r="I332" s="52">
        <v>-0.01435</v>
      </c>
      <c r="J332" s="52">
        <v>64.95032</v>
      </c>
      <c r="K332" s="52">
        <v>-5.52</v>
      </c>
    </row>
    <row r="333" ht="24" customHeight="1" spans="1:11">
      <c r="A333" s="48" t="s">
        <v>375</v>
      </c>
      <c r="B333" s="48" t="s">
        <v>206</v>
      </c>
      <c r="C333" s="48" t="s">
        <v>152</v>
      </c>
      <c r="D333" s="50"/>
      <c r="E333" s="50"/>
      <c r="F333" s="51" t="s">
        <v>440</v>
      </c>
      <c r="G333" s="81">
        <v>59.43032</v>
      </c>
      <c r="H333" s="52">
        <v>0</v>
      </c>
      <c r="I333" s="52">
        <v>0</v>
      </c>
      <c r="J333" s="52">
        <v>64.95032</v>
      </c>
      <c r="K333" s="52">
        <v>-5.52</v>
      </c>
    </row>
    <row r="334" ht="24" customHeight="1" spans="1:11">
      <c r="A334" s="48" t="s">
        <v>375</v>
      </c>
      <c r="B334" s="48" t="s">
        <v>206</v>
      </c>
      <c r="C334" s="48" t="s">
        <v>155</v>
      </c>
      <c r="D334" s="50"/>
      <c r="E334" s="50"/>
      <c r="F334" s="51" t="s">
        <v>441</v>
      </c>
      <c r="G334" s="81">
        <v>-0.01435</v>
      </c>
      <c r="H334" s="52">
        <v>0</v>
      </c>
      <c r="I334" s="52">
        <v>-0.01435</v>
      </c>
      <c r="J334" s="52">
        <v>0</v>
      </c>
      <c r="K334" s="52">
        <v>0</v>
      </c>
    </row>
    <row r="335" ht="24" customHeight="1" spans="1:11">
      <c r="A335" s="48" t="s">
        <v>375</v>
      </c>
      <c r="B335" s="48" t="s">
        <v>215</v>
      </c>
      <c r="C335" s="48"/>
      <c r="D335" s="50"/>
      <c r="E335" s="50" t="s">
        <v>442</v>
      </c>
      <c r="F335" s="51"/>
      <c r="G335" s="81">
        <v>-159.121671</v>
      </c>
      <c r="H335" s="52">
        <v>6.8</v>
      </c>
      <c r="I335" s="52">
        <v>-172.541455</v>
      </c>
      <c r="J335" s="52">
        <v>13.557111</v>
      </c>
      <c r="K335" s="52">
        <v>-6.937327</v>
      </c>
    </row>
    <row r="336" ht="24" customHeight="1" spans="1:11">
      <c r="A336" s="48" t="s">
        <v>375</v>
      </c>
      <c r="B336" s="48" t="s">
        <v>215</v>
      </c>
      <c r="C336" s="48" t="s">
        <v>152</v>
      </c>
      <c r="D336" s="50"/>
      <c r="E336" s="50"/>
      <c r="F336" s="51" t="s">
        <v>154</v>
      </c>
      <c r="G336" s="81">
        <v>-14.36482</v>
      </c>
      <c r="H336" s="52">
        <v>1.6</v>
      </c>
      <c r="I336" s="52">
        <v>-15.96482</v>
      </c>
      <c r="J336" s="52">
        <v>0</v>
      </c>
      <c r="K336" s="52">
        <v>0</v>
      </c>
    </row>
    <row r="337" ht="24" customHeight="1" spans="1:11">
      <c r="A337" s="48" t="s">
        <v>375</v>
      </c>
      <c r="B337" s="48" t="s">
        <v>215</v>
      </c>
      <c r="C337" s="48" t="s">
        <v>155</v>
      </c>
      <c r="D337" s="50"/>
      <c r="E337" s="50"/>
      <c r="F337" s="51" t="s">
        <v>156</v>
      </c>
      <c r="G337" s="81">
        <v>0</v>
      </c>
      <c r="H337" s="52">
        <v>0</v>
      </c>
      <c r="I337" s="52">
        <v>0</v>
      </c>
      <c r="J337" s="52">
        <v>0</v>
      </c>
      <c r="K337" s="52">
        <v>0</v>
      </c>
    </row>
    <row r="338" ht="24" customHeight="1" spans="1:11">
      <c r="A338" s="48" t="s">
        <v>375</v>
      </c>
      <c r="B338" s="48" t="s">
        <v>215</v>
      </c>
      <c r="C338" s="48" t="s">
        <v>157</v>
      </c>
      <c r="D338" s="50"/>
      <c r="E338" s="50"/>
      <c r="F338" s="51" t="s">
        <v>443</v>
      </c>
      <c r="G338" s="81">
        <v>-26.681398</v>
      </c>
      <c r="H338" s="52">
        <v>0</v>
      </c>
      <c r="I338" s="52">
        <v>-21.681398</v>
      </c>
      <c r="J338" s="52">
        <v>0.567327</v>
      </c>
      <c r="K338" s="52">
        <v>-5.567327</v>
      </c>
    </row>
    <row r="339" ht="24" customHeight="1" spans="1:11">
      <c r="A339" s="48" t="s">
        <v>375</v>
      </c>
      <c r="B339" s="48" t="s">
        <v>215</v>
      </c>
      <c r="C339" s="48" t="s">
        <v>168</v>
      </c>
      <c r="D339" s="50"/>
      <c r="E339" s="50"/>
      <c r="F339" s="51" t="s">
        <v>169</v>
      </c>
      <c r="G339" s="81">
        <v>-37.238417</v>
      </c>
      <c r="H339" s="52">
        <v>5.2</v>
      </c>
      <c r="I339" s="52">
        <v>-54.058201</v>
      </c>
      <c r="J339" s="52">
        <v>11.869784</v>
      </c>
      <c r="K339" s="52">
        <v>-0.25</v>
      </c>
    </row>
    <row r="340" ht="24" customHeight="1" spans="1:11">
      <c r="A340" s="48" t="s">
        <v>375</v>
      </c>
      <c r="B340" s="48" t="s">
        <v>215</v>
      </c>
      <c r="C340" s="48" t="s">
        <v>161</v>
      </c>
      <c r="D340" s="50"/>
      <c r="E340" s="50"/>
      <c r="F340" s="51" t="s">
        <v>444</v>
      </c>
      <c r="G340" s="81">
        <v>-80.837036</v>
      </c>
      <c r="H340" s="52">
        <v>0</v>
      </c>
      <c r="I340" s="52">
        <v>-80.837036</v>
      </c>
      <c r="J340" s="52">
        <v>1.12</v>
      </c>
      <c r="K340" s="52">
        <v>-1.12</v>
      </c>
    </row>
    <row r="341" ht="24" customHeight="1" spans="1:11">
      <c r="A341" s="48" t="s">
        <v>375</v>
      </c>
      <c r="B341" s="48" t="s">
        <v>161</v>
      </c>
      <c r="C341" s="48"/>
      <c r="D341" s="50"/>
      <c r="E341" s="50" t="s">
        <v>445</v>
      </c>
      <c r="F341" s="51"/>
      <c r="G341" s="81">
        <v>-82.2621</v>
      </c>
      <c r="H341" s="52">
        <v>0</v>
      </c>
      <c r="I341" s="52">
        <v>-83.5623</v>
      </c>
      <c r="J341" s="52">
        <v>1.3002</v>
      </c>
      <c r="K341" s="52">
        <v>0</v>
      </c>
    </row>
    <row r="342" ht="24" customHeight="1" spans="1:11">
      <c r="A342" s="48" t="s">
        <v>375</v>
      </c>
      <c r="B342" s="48" t="s">
        <v>161</v>
      </c>
      <c r="C342" s="48" t="s">
        <v>161</v>
      </c>
      <c r="D342" s="50"/>
      <c r="E342" s="50"/>
      <c r="F342" s="51" t="s">
        <v>445</v>
      </c>
      <c r="G342" s="81">
        <v>-82.2621</v>
      </c>
      <c r="H342" s="52">
        <v>0</v>
      </c>
      <c r="I342" s="52">
        <v>-83.5623</v>
      </c>
      <c r="J342" s="52">
        <v>1.3002</v>
      </c>
      <c r="K342" s="52">
        <v>0</v>
      </c>
    </row>
    <row r="343" ht="24" customHeight="1" spans="1:11">
      <c r="A343" s="48" t="s">
        <v>446</v>
      </c>
      <c r="B343" s="48"/>
      <c r="C343" s="48"/>
      <c r="D343" s="50" t="s">
        <v>447</v>
      </c>
      <c r="E343" s="50"/>
      <c r="F343" s="51"/>
      <c r="G343" s="81">
        <v>-45596.9386658</v>
      </c>
      <c r="H343" s="52">
        <v>145.52604</v>
      </c>
      <c r="I343" s="52">
        <v>-45924.3316948</v>
      </c>
      <c r="J343" s="52">
        <v>5322.825341</v>
      </c>
      <c r="K343" s="52">
        <v>-5140.958352</v>
      </c>
    </row>
    <row r="344" ht="24" customHeight="1" spans="1:11">
      <c r="A344" s="48" t="s">
        <v>446</v>
      </c>
      <c r="B344" s="48" t="s">
        <v>152</v>
      </c>
      <c r="C344" s="48"/>
      <c r="D344" s="50"/>
      <c r="E344" s="50" t="s">
        <v>448</v>
      </c>
      <c r="F344" s="51"/>
      <c r="G344" s="81">
        <v>-916.875749</v>
      </c>
      <c r="H344" s="52">
        <v>0</v>
      </c>
      <c r="I344" s="52">
        <v>-1010.822149</v>
      </c>
      <c r="J344" s="52">
        <v>119.219576</v>
      </c>
      <c r="K344" s="52">
        <v>-25.273176</v>
      </c>
    </row>
    <row r="345" ht="24" customHeight="1" spans="1:11">
      <c r="A345" s="48" t="s">
        <v>446</v>
      </c>
      <c r="B345" s="48" t="s">
        <v>152</v>
      </c>
      <c r="C345" s="48" t="s">
        <v>152</v>
      </c>
      <c r="D345" s="50"/>
      <c r="E345" s="50"/>
      <c r="F345" s="51" t="s">
        <v>154</v>
      </c>
      <c r="G345" s="81">
        <v>-82.6</v>
      </c>
      <c r="H345" s="52">
        <v>0</v>
      </c>
      <c r="I345" s="52">
        <v>-115</v>
      </c>
      <c r="J345" s="52">
        <v>32.4</v>
      </c>
      <c r="K345" s="52">
        <v>0</v>
      </c>
    </row>
    <row r="346" ht="24" customHeight="1" spans="1:11">
      <c r="A346" s="48" t="s">
        <v>446</v>
      </c>
      <c r="B346" s="48" t="s">
        <v>152</v>
      </c>
      <c r="C346" s="48" t="s">
        <v>155</v>
      </c>
      <c r="D346" s="50"/>
      <c r="E346" s="50"/>
      <c r="F346" s="51" t="s">
        <v>156</v>
      </c>
      <c r="G346" s="81">
        <v>-58.20097</v>
      </c>
      <c r="H346" s="52">
        <v>0</v>
      </c>
      <c r="I346" s="52">
        <v>-58.20097</v>
      </c>
      <c r="J346" s="52">
        <v>0</v>
      </c>
      <c r="K346" s="52">
        <v>0</v>
      </c>
    </row>
    <row r="347" ht="24" customHeight="1" spans="1:11">
      <c r="A347" s="48" t="s">
        <v>446</v>
      </c>
      <c r="B347" s="48" t="s">
        <v>152</v>
      </c>
      <c r="C347" s="48" t="s">
        <v>161</v>
      </c>
      <c r="D347" s="50"/>
      <c r="E347" s="50"/>
      <c r="F347" s="51" t="s">
        <v>449</v>
      </c>
      <c r="G347" s="81">
        <v>-776.074779</v>
      </c>
      <c r="H347" s="52">
        <v>0</v>
      </c>
      <c r="I347" s="52">
        <v>-837.621179</v>
      </c>
      <c r="J347" s="52">
        <v>86.819576</v>
      </c>
      <c r="K347" s="52">
        <v>-25.273176</v>
      </c>
    </row>
    <row r="348" ht="24" customHeight="1" spans="1:11">
      <c r="A348" s="48" t="s">
        <v>446</v>
      </c>
      <c r="B348" s="48" t="s">
        <v>155</v>
      </c>
      <c r="C348" s="48"/>
      <c r="D348" s="50"/>
      <c r="E348" s="50" t="s">
        <v>450</v>
      </c>
      <c r="F348" s="51"/>
      <c r="G348" s="81">
        <v>-10119.529824</v>
      </c>
      <c r="H348" s="52">
        <v>0</v>
      </c>
      <c r="I348" s="52">
        <v>-10137.172699</v>
      </c>
      <c r="J348" s="52">
        <v>29.802875</v>
      </c>
      <c r="K348" s="52">
        <v>-12.16</v>
      </c>
    </row>
    <row r="349" ht="24" customHeight="1" spans="1:11">
      <c r="A349" s="48" t="s">
        <v>446</v>
      </c>
      <c r="B349" s="48" t="s">
        <v>155</v>
      </c>
      <c r="C349" s="48" t="s">
        <v>152</v>
      </c>
      <c r="D349" s="50"/>
      <c r="E349" s="50"/>
      <c r="F349" s="51" t="s">
        <v>451</v>
      </c>
      <c r="G349" s="81">
        <v>-8424.687608</v>
      </c>
      <c r="H349" s="52">
        <v>0</v>
      </c>
      <c r="I349" s="52">
        <v>-8424.687608</v>
      </c>
      <c r="J349" s="52">
        <v>8.56</v>
      </c>
      <c r="K349" s="52">
        <v>-8.56</v>
      </c>
    </row>
    <row r="350" ht="24" customHeight="1" spans="1:11">
      <c r="A350" s="48" t="s">
        <v>446</v>
      </c>
      <c r="B350" s="48" t="s">
        <v>155</v>
      </c>
      <c r="C350" s="48" t="s">
        <v>155</v>
      </c>
      <c r="D350" s="50"/>
      <c r="E350" s="50"/>
      <c r="F350" s="51" t="s">
        <v>452</v>
      </c>
      <c r="G350" s="81">
        <v>-1022</v>
      </c>
      <c r="H350" s="52">
        <v>0</v>
      </c>
      <c r="I350" s="52">
        <v>-1022</v>
      </c>
      <c r="J350" s="52">
        <v>0</v>
      </c>
      <c r="K350" s="52">
        <v>0</v>
      </c>
    </row>
    <row r="351" ht="24" customHeight="1" spans="1:11">
      <c r="A351" s="48" t="s">
        <v>446</v>
      </c>
      <c r="B351" s="48" t="s">
        <v>155</v>
      </c>
      <c r="C351" s="48" t="s">
        <v>175</v>
      </c>
      <c r="D351" s="50"/>
      <c r="E351" s="50"/>
      <c r="F351" s="51" t="s">
        <v>453</v>
      </c>
      <c r="G351" s="81">
        <v>-72.842216</v>
      </c>
      <c r="H351" s="52">
        <v>0</v>
      </c>
      <c r="I351" s="52">
        <v>-90.485091</v>
      </c>
      <c r="J351" s="52">
        <v>17.642875</v>
      </c>
      <c r="K351" s="52">
        <v>0</v>
      </c>
    </row>
    <row r="352" ht="24" customHeight="1" spans="1:11">
      <c r="A352" s="48" t="s">
        <v>446</v>
      </c>
      <c r="B352" s="48" t="s">
        <v>155</v>
      </c>
      <c r="C352" s="48" t="s">
        <v>192</v>
      </c>
      <c r="D352" s="50"/>
      <c r="E352" s="50"/>
      <c r="F352" s="51" t="s">
        <v>454</v>
      </c>
      <c r="G352" s="81">
        <v>-600</v>
      </c>
      <c r="H352" s="52">
        <v>0</v>
      </c>
      <c r="I352" s="52">
        <v>-600</v>
      </c>
      <c r="J352" s="52">
        <v>0</v>
      </c>
      <c r="K352" s="52">
        <v>0</v>
      </c>
    </row>
    <row r="353" ht="24" customHeight="1" spans="1:11">
      <c r="A353" s="48" t="s">
        <v>446</v>
      </c>
      <c r="B353" s="48" t="s">
        <v>155</v>
      </c>
      <c r="C353" s="48" t="s">
        <v>291</v>
      </c>
      <c r="D353" s="50"/>
      <c r="E353" s="50"/>
      <c r="F353" s="51" t="s">
        <v>455</v>
      </c>
      <c r="G353" s="81">
        <v>0</v>
      </c>
      <c r="H353" s="52">
        <v>0</v>
      </c>
      <c r="I353" s="52">
        <v>0</v>
      </c>
      <c r="J353" s="52">
        <v>0</v>
      </c>
      <c r="K353" s="52">
        <v>0</v>
      </c>
    </row>
    <row r="354" ht="24" customHeight="1" spans="1:11">
      <c r="A354" s="48" t="s">
        <v>446</v>
      </c>
      <c r="B354" s="48" t="s">
        <v>155</v>
      </c>
      <c r="C354" s="48" t="s">
        <v>161</v>
      </c>
      <c r="D354" s="50"/>
      <c r="E354" s="50"/>
      <c r="F354" s="51" t="s">
        <v>456</v>
      </c>
      <c r="G354" s="81">
        <v>0</v>
      </c>
      <c r="H354" s="52">
        <v>0</v>
      </c>
      <c r="I354" s="52">
        <v>0</v>
      </c>
      <c r="J354" s="52">
        <v>3.6</v>
      </c>
      <c r="K354" s="52">
        <v>-3.6</v>
      </c>
    </row>
    <row r="355" ht="24" customHeight="1" spans="1:11">
      <c r="A355" s="48" t="s">
        <v>446</v>
      </c>
      <c r="B355" s="48" t="s">
        <v>166</v>
      </c>
      <c r="C355" s="48"/>
      <c r="D355" s="50"/>
      <c r="E355" s="50" t="s">
        <v>457</v>
      </c>
      <c r="F355" s="51"/>
      <c r="G355" s="81">
        <v>-16339.3178738</v>
      </c>
      <c r="H355" s="52">
        <v>0</v>
      </c>
      <c r="I355" s="52">
        <v>-15408.1979208</v>
      </c>
      <c r="J355" s="52">
        <v>859.987557</v>
      </c>
      <c r="K355" s="52">
        <v>-1791.10751</v>
      </c>
    </row>
    <row r="356" ht="24" customHeight="1" spans="1:11">
      <c r="A356" s="48" t="s">
        <v>446</v>
      </c>
      <c r="B356" s="48" t="s">
        <v>166</v>
      </c>
      <c r="C356" s="48" t="s">
        <v>155</v>
      </c>
      <c r="D356" s="50"/>
      <c r="E356" s="50"/>
      <c r="F356" s="51" t="s">
        <v>458</v>
      </c>
      <c r="G356" s="81">
        <v>-284.025</v>
      </c>
      <c r="H356" s="52">
        <v>0</v>
      </c>
      <c r="I356" s="52">
        <v>-284.025</v>
      </c>
      <c r="J356" s="52">
        <v>0</v>
      </c>
      <c r="K356" s="52">
        <v>0</v>
      </c>
    </row>
    <row r="357" ht="24" customHeight="1" spans="1:11">
      <c r="A357" s="48" t="s">
        <v>446</v>
      </c>
      <c r="B357" s="48" t="s">
        <v>166</v>
      </c>
      <c r="C357" s="48" t="s">
        <v>161</v>
      </c>
      <c r="D357" s="50"/>
      <c r="E357" s="50"/>
      <c r="F357" s="51" t="s">
        <v>459</v>
      </c>
      <c r="G357" s="81">
        <v>-16055.2928738</v>
      </c>
      <c r="H357" s="52">
        <v>0</v>
      </c>
      <c r="I357" s="52">
        <v>-15124.1729208</v>
      </c>
      <c r="J357" s="52">
        <v>859.987557</v>
      </c>
      <c r="K357" s="52">
        <v>-1791.10751</v>
      </c>
    </row>
    <row r="358" ht="24" customHeight="1" spans="1:11">
      <c r="A358" s="48" t="s">
        <v>446</v>
      </c>
      <c r="B358" s="48" t="s">
        <v>157</v>
      </c>
      <c r="C358" s="48"/>
      <c r="D358" s="50"/>
      <c r="E358" s="50" t="s">
        <v>460</v>
      </c>
      <c r="F358" s="51"/>
      <c r="G358" s="81">
        <v>-15915.893182</v>
      </c>
      <c r="H358" s="52">
        <v>133.86004</v>
      </c>
      <c r="I358" s="52">
        <v>-16026.004689</v>
      </c>
      <c r="J358" s="52">
        <v>3116.922295</v>
      </c>
      <c r="K358" s="52">
        <v>-3140.670828</v>
      </c>
    </row>
    <row r="359" ht="24" customHeight="1" spans="1:11">
      <c r="A359" s="48" t="s">
        <v>446</v>
      </c>
      <c r="B359" s="48" t="s">
        <v>157</v>
      </c>
      <c r="C359" s="48" t="s">
        <v>152</v>
      </c>
      <c r="D359" s="50"/>
      <c r="E359" s="50"/>
      <c r="F359" s="51" t="s">
        <v>461</v>
      </c>
      <c r="G359" s="81">
        <v>-4832.925883</v>
      </c>
      <c r="H359" s="52">
        <v>0</v>
      </c>
      <c r="I359" s="52">
        <v>-5020.754823</v>
      </c>
      <c r="J359" s="52">
        <v>187.82894</v>
      </c>
      <c r="K359" s="52">
        <v>0</v>
      </c>
    </row>
    <row r="360" ht="24" customHeight="1" spans="1:11">
      <c r="A360" s="48" t="s">
        <v>446</v>
      </c>
      <c r="B360" s="48" t="s">
        <v>157</v>
      </c>
      <c r="C360" s="48" t="s">
        <v>155</v>
      </c>
      <c r="D360" s="50"/>
      <c r="E360" s="50"/>
      <c r="F360" s="51" t="s">
        <v>462</v>
      </c>
      <c r="G360" s="81">
        <v>0.6007</v>
      </c>
      <c r="H360" s="52">
        <v>0</v>
      </c>
      <c r="I360" s="52">
        <v>0</v>
      </c>
      <c r="J360" s="52">
        <v>13.6488</v>
      </c>
      <c r="K360" s="52">
        <v>-13.0481</v>
      </c>
    </row>
    <row r="361" ht="24" customHeight="1" spans="1:11">
      <c r="A361" s="48" t="s">
        <v>446</v>
      </c>
      <c r="B361" s="48" t="s">
        <v>157</v>
      </c>
      <c r="C361" s="48" t="s">
        <v>166</v>
      </c>
      <c r="D361" s="50"/>
      <c r="E361" s="50"/>
      <c r="F361" s="51" t="s">
        <v>463</v>
      </c>
      <c r="G361" s="81">
        <v>-25</v>
      </c>
      <c r="H361" s="52">
        <v>0</v>
      </c>
      <c r="I361" s="52">
        <v>-25</v>
      </c>
      <c r="J361" s="52">
        <v>0</v>
      </c>
      <c r="K361" s="52">
        <v>0</v>
      </c>
    </row>
    <row r="362" ht="24" customHeight="1" spans="1:11">
      <c r="A362" s="48" t="s">
        <v>446</v>
      </c>
      <c r="B362" s="48" t="s">
        <v>157</v>
      </c>
      <c r="C362" s="48" t="s">
        <v>182</v>
      </c>
      <c r="D362" s="50"/>
      <c r="E362" s="50"/>
      <c r="F362" s="51" t="s">
        <v>464</v>
      </c>
      <c r="G362" s="81">
        <v>-869.891224</v>
      </c>
      <c r="H362" s="52">
        <v>0</v>
      </c>
      <c r="I362" s="52">
        <v>-816.983624</v>
      </c>
      <c r="J362" s="52">
        <v>5.568</v>
      </c>
      <c r="K362" s="52">
        <v>-58.4756</v>
      </c>
    </row>
    <row r="363" ht="24" customHeight="1" spans="1:11">
      <c r="A363" s="48" t="s">
        <v>446</v>
      </c>
      <c r="B363" s="48" t="s">
        <v>157</v>
      </c>
      <c r="C363" s="48" t="s">
        <v>159</v>
      </c>
      <c r="D363" s="50"/>
      <c r="E363" s="50"/>
      <c r="F363" s="51" t="s">
        <v>465</v>
      </c>
      <c r="G363" s="81">
        <v>-3186.187785</v>
      </c>
      <c r="H363" s="52">
        <v>0</v>
      </c>
      <c r="I363" s="52">
        <v>-3186.187785</v>
      </c>
      <c r="J363" s="52">
        <v>832.863837</v>
      </c>
      <c r="K363" s="52">
        <v>-832.863837</v>
      </c>
    </row>
    <row r="364" ht="24" customHeight="1" spans="1:11">
      <c r="A364" s="48" t="s">
        <v>446</v>
      </c>
      <c r="B364" s="48" t="s">
        <v>157</v>
      </c>
      <c r="C364" s="48" t="s">
        <v>190</v>
      </c>
      <c r="D364" s="50"/>
      <c r="E364" s="50"/>
      <c r="F364" s="51" t="s">
        <v>466</v>
      </c>
      <c r="G364" s="81">
        <v>-5666.595141</v>
      </c>
      <c r="H364" s="52">
        <v>133.86004</v>
      </c>
      <c r="I364" s="52">
        <v>-5731.920168</v>
      </c>
      <c r="J364" s="52">
        <v>1937.682998</v>
      </c>
      <c r="K364" s="52">
        <v>-2006.218011</v>
      </c>
    </row>
    <row r="365" ht="24" customHeight="1" spans="1:11">
      <c r="A365" s="48" t="s">
        <v>446</v>
      </c>
      <c r="B365" s="48" t="s">
        <v>157</v>
      </c>
      <c r="C365" s="48" t="s">
        <v>289</v>
      </c>
      <c r="D365" s="50"/>
      <c r="E365" s="50"/>
      <c r="F365" s="51" t="s">
        <v>467</v>
      </c>
      <c r="G365" s="81">
        <v>-33.10188</v>
      </c>
      <c r="H365" s="52">
        <v>0</v>
      </c>
      <c r="I365" s="52">
        <v>-33.10188</v>
      </c>
      <c r="J365" s="52">
        <v>0</v>
      </c>
      <c r="K365" s="52">
        <v>0</v>
      </c>
    </row>
    <row r="366" ht="24" customHeight="1" spans="1:11">
      <c r="A366" s="48" t="s">
        <v>446</v>
      </c>
      <c r="B366" s="48" t="s">
        <v>157</v>
      </c>
      <c r="C366" s="48" t="s">
        <v>161</v>
      </c>
      <c r="D366" s="50"/>
      <c r="E366" s="50"/>
      <c r="F366" s="51" t="s">
        <v>468</v>
      </c>
      <c r="G366" s="81">
        <v>-1302.791969</v>
      </c>
      <c r="H366" s="52">
        <v>0</v>
      </c>
      <c r="I366" s="52">
        <v>-1212.056409</v>
      </c>
      <c r="J366" s="52">
        <v>139.32972</v>
      </c>
      <c r="K366" s="52">
        <v>-230.06528</v>
      </c>
    </row>
    <row r="367" ht="24" customHeight="1" spans="1:11">
      <c r="A367" s="48" t="s">
        <v>446</v>
      </c>
      <c r="B367" s="48" t="s">
        <v>178</v>
      </c>
      <c r="C367" s="48"/>
      <c r="D367" s="50"/>
      <c r="E367" s="50" t="s">
        <v>469</v>
      </c>
      <c r="F367" s="51"/>
      <c r="G367" s="81">
        <v>907.586774</v>
      </c>
      <c r="H367" s="52">
        <v>11.666</v>
      </c>
      <c r="I367" s="52">
        <v>-61.381226</v>
      </c>
      <c r="J367" s="52">
        <v>972.4015</v>
      </c>
      <c r="K367" s="52">
        <v>-15.0995</v>
      </c>
    </row>
    <row r="368" ht="24" customHeight="1" spans="1:11">
      <c r="A368" s="48" t="s">
        <v>446</v>
      </c>
      <c r="B368" s="48" t="s">
        <v>178</v>
      </c>
      <c r="C368" s="48" t="s">
        <v>251</v>
      </c>
      <c r="D368" s="50"/>
      <c r="E368" s="50"/>
      <c r="F368" s="51" t="s">
        <v>470</v>
      </c>
      <c r="G368" s="81">
        <v>-1.2604</v>
      </c>
      <c r="H368" s="52">
        <v>0</v>
      </c>
      <c r="I368" s="52">
        <v>-1.2604</v>
      </c>
      <c r="J368" s="52">
        <v>0</v>
      </c>
      <c r="K368" s="52">
        <v>0</v>
      </c>
    </row>
    <row r="369" ht="24" customHeight="1" spans="1:11">
      <c r="A369" s="48" t="s">
        <v>446</v>
      </c>
      <c r="B369" s="48" t="s">
        <v>178</v>
      </c>
      <c r="C369" s="48" t="s">
        <v>471</v>
      </c>
      <c r="D369" s="50"/>
      <c r="E369" s="50"/>
      <c r="F369" s="51" t="s">
        <v>472</v>
      </c>
      <c r="G369" s="81">
        <v>-26.26</v>
      </c>
      <c r="H369" s="52">
        <v>0</v>
      </c>
      <c r="I369" s="52">
        <v>-26.26</v>
      </c>
      <c r="J369" s="52">
        <v>0</v>
      </c>
      <c r="K369" s="52">
        <v>0</v>
      </c>
    </row>
    <row r="370" ht="24" customHeight="1" spans="1:11">
      <c r="A370" s="48" t="s">
        <v>446</v>
      </c>
      <c r="B370" s="48" t="s">
        <v>178</v>
      </c>
      <c r="C370" s="48" t="s">
        <v>161</v>
      </c>
      <c r="D370" s="50"/>
      <c r="E370" s="50"/>
      <c r="F370" s="51" t="s">
        <v>473</v>
      </c>
      <c r="G370" s="81">
        <v>935.107174</v>
      </c>
      <c r="H370" s="52">
        <v>11.666</v>
      </c>
      <c r="I370" s="52">
        <v>-33.860826</v>
      </c>
      <c r="J370" s="52">
        <v>972.4015</v>
      </c>
      <c r="K370" s="52">
        <v>-15.0995</v>
      </c>
    </row>
    <row r="371" ht="24" customHeight="1" spans="1:11">
      <c r="A371" s="48" t="s">
        <v>446</v>
      </c>
      <c r="B371" s="48" t="s">
        <v>192</v>
      </c>
      <c r="C371" s="48"/>
      <c r="D371" s="50"/>
      <c r="E371" s="50" t="s">
        <v>474</v>
      </c>
      <c r="F371" s="51"/>
      <c r="G371" s="81">
        <v>-3161.118177</v>
      </c>
      <c r="H371" s="52">
        <v>0</v>
      </c>
      <c r="I371" s="52">
        <v>-3161.118177</v>
      </c>
      <c r="J371" s="52">
        <v>0</v>
      </c>
      <c r="K371" s="52">
        <v>0</v>
      </c>
    </row>
    <row r="372" ht="24" customHeight="1" spans="1:11">
      <c r="A372" s="48" t="s">
        <v>446</v>
      </c>
      <c r="B372" s="48" t="s">
        <v>192</v>
      </c>
      <c r="C372" s="48" t="s">
        <v>152</v>
      </c>
      <c r="D372" s="50"/>
      <c r="E372" s="50"/>
      <c r="F372" s="51" t="s">
        <v>475</v>
      </c>
      <c r="G372" s="81">
        <v>-1983.063388</v>
      </c>
      <c r="H372" s="52">
        <v>0</v>
      </c>
      <c r="I372" s="52">
        <v>-1983.063388</v>
      </c>
      <c r="J372" s="52">
        <v>0</v>
      </c>
      <c r="K372" s="52">
        <v>0</v>
      </c>
    </row>
    <row r="373" ht="24" customHeight="1" spans="1:11">
      <c r="A373" s="48" t="s">
        <v>446</v>
      </c>
      <c r="B373" s="48" t="s">
        <v>192</v>
      </c>
      <c r="C373" s="48" t="s">
        <v>155</v>
      </c>
      <c r="D373" s="50"/>
      <c r="E373" s="50"/>
      <c r="F373" s="51" t="s">
        <v>476</v>
      </c>
      <c r="G373" s="81">
        <v>-1169.867037</v>
      </c>
      <c r="H373" s="52">
        <v>0</v>
      </c>
      <c r="I373" s="52">
        <v>-1169.867037</v>
      </c>
      <c r="J373" s="52">
        <v>0</v>
      </c>
      <c r="K373" s="52">
        <v>0</v>
      </c>
    </row>
    <row r="374" ht="24" customHeight="1" spans="1:11">
      <c r="A374" s="48" t="s">
        <v>446</v>
      </c>
      <c r="B374" s="48" t="s">
        <v>192</v>
      </c>
      <c r="C374" s="48" t="s">
        <v>166</v>
      </c>
      <c r="D374" s="50"/>
      <c r="E374" s="50"/>
      <c r="F374" s="51" t="s">
        <v>477</v>
      </c>
      <c r="G374" s="81">
        <v>-8.187752</v>
      </c>
      <c r="H374" s="52">
        <v>0</v>
      </c>
      <c r="I374" s="52">
        <v>-8.187752</v>
      </c>
      <c r="J374" s="52">
        <v>0</v>
      </c>
      <c r="K374" s="52">
        <v>0</v>
      </c>
    </row>
    <row r="375" ht="24" customHeight="1" spans="1:11">
      <c r="A375" s="48" t="s">
        <v>446</v>
      </c>
      <c r="B375" s="48" t="s">
        <v>192</v>
      </c>
      <c r="C375" s="48" t="s">
        <v>161</v>
      </c>
      <c r="D375" s="50"/>
      <c r="E375" s="50"/>
      <c r="F375" s="51" t="s">
        <v>478</v>
      </c>
      <c r="G375" s="81">
        <v>0</v>
      </c>
      <c r="H375" s="52">
        <v>0</v>
      </c>
      <c r="I375" s="52">
        <v>0</v>
      </c>
      <c r="J375" s="52">
        <v>0</v>
      </c>
      <c r="K375" s="52">
        <v>0</v>
      </c>
    </row>
    <row r="376" ht="24" customHeight="1" spans="1:11">
      <c r="A376" s="48" t="s">
        <v>446</v>
      </c>
      <c r="B376" s="48" t="s">
        <v>196</v>
      </c>
      <c r="C376" s="48"/>
      <c r="D376" s="50"/>
      <c r="E376" s="50" t="s">
        <v>479</v>
      </c>
      <c r="F376" s="51"/>
      <c r="G376" s="81">
        <v>0</v>
      </c>
      <c r="H376" s="52">
        <v>0</v>
      </c>
      <c r="I376" s="52">
        <v>0</v>
      </c>
      <c r="J376" s="52">
        <v>0</v>
      </c>
      <c r="K376" s="52">
        <v>0</v>
      </c>
    </row>
    <row r="377" ht="24" customHeight="1" spans="1:11">
      <c r="A377" s="48" t="s">
        <v>446</v>
      </c>
      <c r="B377" s="48" t="s">
        <v>196</v>
      </c>
      <c r="C377" s="48" t="s">
        <v>161</v>
      </c>
      <c r="D377" s="50"/>
      <c r="E377" s="50"/>
      <c r="F377" s="51" t="s">
        <v>480</v>
      </c>
      <c r="G377" s="81">
        <v>0</v>
      </c>
      <c r="H377" s="52">
        <v>0</v>
      </c>
      <c r="I377" s="52">
        <v>0</v>
      </c>
      <c r="J377" s="52">
        <v>0</v>
      </c>
      <c r="K377" s="52">
        <v>0</v>
      </c>
    </row>
    <row r="378" ht="24" customHeight="1" spans="1:11">
      <c r="A378" s="48" t="s">
        <v>446</v>
      </c>
      <c r="B378" s="48" t="s">
        <v>201</v>
      </c>
      <c r="C378" s="48"/>
      <c r="D378" s="50"/>
      <c r="E378" s="50" t="s">
        <v>481</v>
      </c>
      <c r="F378" s="51"/>
      <c r="G378" s="81">
        <v>0</v>
      </c>
      <c r="H378" s="52">
        <v>0</v>
      </c>
      <c r="I378" s="52">
        <v>0</v>
      </c>
      <c r="J378" s="52">
        <v>0</v>
      </c>
      <c r="K378" s="52">
        <v>0</v>
      </c>
    </row>
    <row r="379" ht="24" customHeight="1" spans="1:11">
      <c r="A379" s="48" t="s">
        <v>446</v>
      </c>
      <c r="B379" s="48" t="s">
        <v>201</v>
      </c>
      <c r="C379" s="48" t="s">
        <v>152</v>
      </c>
      <c r="D379" s="50"/>
      <c r="E379" s="50"/>
      <c r="F379" s="51" t="s">
        <v>482</v>
      </c>
      <c r="G379" s="81">
        <v>0</v>
      </c>
      <c r="H379" s="52">
        <v>0</v>
      </c>
      <c r="I379" s="52">
        <v>0</v>
      </c>
      <c r="J379" s="52">
        <v>0</v>
      </c>
      <c r="K379" s="52">
        <v>0</v>
      </c>
    </row>
    <row r="380" ht="24" customHeight="1" spans="1:11">
      <c r="A380" s="48" t="s">
        <v>446</v>
      </c>
      <c r="B380" s="48" t="s">
        <v>249</v>
      </c>
      <c r="C380" s="48"/>
      <c r="D380" s="50"/>
      <c r="E380" s="50" t="s">
        <v>483</v>
      </c>
      <c r="F380" s="51"/>
      <c r="G380" s="81">
        <v>7.0094</v>
      </c>
      <c r="H380" s="52">
        <v>0</v>
      </c>
      <c r="I380" s="52">
        <v>-3.7906</v>
      </c>
      <c r="J380" s="52">
        <v>21.6</v>
      </c>
      <c r="K380" s="52">
        <v>-10.8</v>
      </c>
    </row>
    <row r="381" ht="24" customHeight="1" spans="1:11">
      <c r="A381" s="48" t="s">
        <v>446</v>
      </c>
      <c r="B381" s="48" t="s">
        <v>249</v>
      </c>
      <c r="C381" s="48" t="s">
        <v>155</v>
      </c>
      <c r="D381" s="50"/>
      <c r="E381" s="50"/>
      <c r="F381" s="51" t="s">
        <v>156</v>
      </c>
      <c r="G381" s="81">
        <v>-3.7906</v>
      </c>
      <c r="H381" s="52">
        <v>0</v>
      </c>
      <c r="I381" s="52">
        <v>-3.7906</v>
      </c>
      <c r="J381" s="52">
        <v>0</v>
      </c>
      <c r="K381" s="52">
        <v>0</v>
      </c>
    </row>
    <row r="382" ht="24" customHeight="1" spans="1:11">
      <c r="A382" s="48" t="s">
        <v>446</v>
      </c>
      <c r="B382" s="48" t="s">
        <v>249</v>
      </c>
      <c r="C382" s="48" t="s">
        <v>161</v>
      </c>
      <c r="D382" s="50"/>
      <c r="E382" s="50"/>
      <c r="F382" s="51" t="s">
        <v>484</v>
      </c>
      <c r="G382" s="81">
        <v>10.8</v>
      </c>
      <c r="H382" s="52">
        <v>0</v>
      </c>
      <c r="I382" s="52">
        <v>0</v>
      </c>
      <c r="J382" s="52">
        <v>21.6</v>
      </c>
      <c r="K382" s="52">
        <v>-10.8</v>
      </c>
    </row>
    <row r="383" ht="24" customHeight="1" spans="1:11">
      <c r="A383" s="48" t="s">
        <v>446</v>
      </c>
      <c r="B383" s="48" t="s">
        <v>251</v>
      </c>
      <c r="C383" s="48"/>
      <c r="D383" s="50"/>
      <c r="E383" s="50" t="s">
        <v>485</v>
      </c>
      <c r="F383" s="51"/>
      <c r="G383" s="81">
        <v>-20.283075</v>
      </c>
      <c r="H383" s="52">
        <v>0</v>
      </c>
      <c r="I383" s="52">
        <v>-33.053075</v>
      </c>
      <c r="J383" s="52">
        <v>147.458138</v>
      </c>
      <c r="K383" s="52">
        <v>-134.688138</v>
      </c>
    </row>
    <row r="384" ht="24" customHeight="1" spans="1:11">
      <c r="A384" s="48" t="s">
        <v>446</v>
      </c>
      <c r="B384" s="48" t="s">
        <v>251</v>
      </c>
      <c r="C384" s="48" t="s">
        <v>152</v>
      </c>
      <c r="D384" s="50"/>
      <c r="E384" s="50"/>
      <c r="F384" s="51" t="s">
        <v>485</v>
      </c>
      <c r="G384" s="81">
        <v>-20.283075</v>
      </c>
      <c r="H384" s="52">
        <v>0</v>
      </c>
      <c r="I384" s="52">
        <v>-33.053075</v>
      </c>
      <c r="J384" s="52">
        <v>147.458138</v>
      </c>
      <c r="K384" s="52">
        <v>-134.688138</v>
      </c>
    </row>
    <row r="385" ht="24" customHeight="1" spans="1:11">
      <c r="A385" s="48" t="s">
        <v>446</v>
      </c>
      <c r="B385" s="48" t="s">
        <v>471</v>
      </c>
      <c r="C385" s="48"/>
      <c r="D385" s="50"/>
      <c r="E385" s="50" t="s">
        <v>486</v>
      </c>
      <c r="F385" s="51"/>
      <c r="G385" s="81">
        <v>0</v>
      </c>
      <c r="H385" s="52">
        <v>0</v>
      </c>
      <c r="I385" s="52">
        <v>0</v>
      </c>
      <c r="J385" s="52">
        <v>0</v>
      </c>
      <c r="K385" s="52">
        <v>0</v>
      </c>
    </row>
    <row r="386" ht="24" customHeight="1" spans="1:11">
      <c r="A386" s="48" t="s">
        <v>446</v>
      </c>
      <c r="B386" s="48" t="s">
        <v>471</v>
      </c>
      <c r="C386" s="48" t="s">
        <v>157</v>
      </c>
      <c r="D386" s="50"/>
      <c r="E386" s="50"/>
      <c r="F386" s="51" t="s">
        <v>487</v>
      </c>
      <c r="G386" s="81">
        <v>0</v>
      </c>
      <c r="H386" s="52">
        <v>0</v>
      </c>
      <c r="I386" s="52">
        <v>0</v>
      </c>
      <c r="J386" s="52">
        <v>0</v>
      </c>
      <c r="K386" s="52">
        <v>0</v>
      </c>
    </row>
    <row r="387" ht="24" customHeight="1" spans="1:11">
      <c r="A387" s="48" t="s">
        <v>446</v>
      </c>
      <c r="B387" s="48" t="s">
        <v>161</v>
      </c>
      <c r="C387" s="48"/>
      <c r="D387" s="50"/>
      <c r="E387" s="50" t="s">
        <v>488</v>
      </c>
      <c r="F387" s="51"/>
      <c r="G387" s="81">
        <v>-38.516959</v>
      </c>
      <c r="H387" s="52">
        <v>0</v>
      </c>
      <c r="I387" s="52">
        <v>-82.791159</v>
      </c>
      <c r="J387" s="52">
        <v>55.4334</v>
      </c>
      <c r="K387" s="52">
        <v>-11.1592</v>
      </c>
    </row>
    <row r="388" ht="24" customHeight="1" spans="1:11">
      <c r="A388" s="48" t="s">
        <v>446</v>
      </c>
      <c r="B388" s="48" t="s">
        <v>161</v>
      </c>
      <c r="C388" s="48" t="s">
        <v>161</v>
      </c>
      <c r="D388" s="50"/>
      <c r="E388" s="50"/>
      <c r="F388" s="51" t="s">
        <v>488</v>
      </c>
      <c r="G388" s="81">
        <v>-38.516959</v>
      </c>
      <c r="H388" s="52">
        <v>0</v>
      </c>
      <c r="I388" s="52">
        <v>-82.791159</v>
      </c>
      <c r="J388" s="52">
        <v>55.4334</v>
      </c>
      <c r="K388" s="52">
        <v>-11.1592</v>
      </c>
    </row>
    <row r="389" ht="24" customHeight="1" spans="1:11">
      <c r="A389" s="48" t="s">
        <v>489</v>
      </c>
      <c r="B389" s="48"/>
      <c r="C389" s="48"/>
      <c r="D389" s="50" t="s">
        <v>490</v>
      </c>
      <c r="E389" s="50"/>
      <c r="F389" s="51"/>
      <c r="G389" s="81">
        <v>-258.702242</v>
      </c>
      <c r="H389" s="52">
        <v>149.290583</v>
      </c>
      <c r="I389" s="52">
        <v>-98.751728</v>
      </c>
      <c r="J389" s="52">
        <v>541.413277</v>
      </c>
      <c r="K389" s="52">
        <v>-850.654374</v>
      </c>
    </row>
    <row r="390" ht="24" customHeight="1" spans="1:11">
      <c r="A390" s="48" t="s">
        <v>489</v>
      </c>
      <c r="B390" s="48" t="s">
        <v>152</v>
      </c>
      <c r="C390" s="48"/>
      <c r="D390" s="50"/>
      <c r="E390" s="50" t="s">
        <v>491</v>
      </c>
      <c r="F390" s="51"/>
      <c r="G390" s="81">
        <v>-308.015689</v>
      </c>
      <c r="H390" s="52">
        <v>2.036</v>
      </c>
      <c r="I390" s="52">
        <v>-3.810592</v>
      </c>
      <c r="J390" s="52">
        <v>0</v>
      </c>
      <c r="K390" s="52">
        <v>-306.241097</v>
      </c>
    </row>
    <row r="391" ht="24" customHeight="1" spans="1:11">
      <c r="A391" s="48" t="s">
        <v>489</v>
      </c>
      <c r="B391" s="48" t="s">
        <v>152</v>
      </c>
      <c r="C391" s="48" t="s">
        <v>161</v>
      </c>
      <c r="D391" s="50"/>
      <c r="E391" s="50"/>
      <c r="F391" s="51" t="s">
        <v>492</v>
      </c>
      <c r="G391" s="81">
        <v>-308.015689</v>
      </c>
      <c r="H391" s="52">
        <v>2.036</v>
      </c>
      <c r="I391" s="52">
        <v>-3.810592</v>
      </c>
      <c r="J391" s="52">
        <v>0</v>
      </c>
      <c r="K391" s="52">
        <v>-306.241097</v>
      </c>
    </row>
    <row r="392" ht="24" customHeight="1" spans="1:11">
      <c r="A392" s="48" t="s">
        <v>489</v>
      </c>
      <c r="B392" s="48" t="s">
        <v>166</v>
      </c>
      <c r="C392" s="48"/>
      <c r="D392" s="50"/>
      <c r="E392" s="50" t="s">
        <v>493</v>
      </c>
      <c r="F392" s="51"/>
      <c r="G392" s="81">
        <v>66.313447</v>
      </c>
      <c r="H392" s="52">
        <v>147.254583</v>
      </c>
      <c r="I392" s="52">
        <v>-77.941136</v>
      </c>
      <c r="J392" s="52">
        <v>0</v>
      </c>
      <c r="K392" s="52">
        <v>-3</v>
      </c>
    </row>
    <row r="393" ht="24" customHeight="1" spans="1:11">
      <c r="A393" s="48" t="s">
        <v>489</v>
      </c>
      <c r="B393" s="48" t="s">
        <v>166</v>
      </c>
      <c r="C393" s="48" t="s">
        <v>155</v>
      </c>
      <c r="D393" s="50"/>
      <c r="E393" s="50"/>
      <c r="F393" s="51" t="s">
        <v>494</v>
      </c>
      <c r="G393" s="81">
        <v>112.219453</v>
      </c>
      <c r="H393" s="52">
        <v>147.254583</v>
      </c>
      <c r="I393" s="52">
        <v>-32.03513</v>
      </c>
      <c r="J393" s="52">
        <v>0</v>
      </c>
      <c r="K393" s="52">
        <v>-3</v>
      </c>
    </row>
    <row r="394" ht="24" customHeight="1" spans="1:11">
      <c r="A394" s="48" t="s">
        <v>489</v>
      </c>
      <c r="B394" s="48" t="s">
        <v>166</v>
      </c>
      <c r="C394" s="48" t="s">
        <v>157</v>
      </c>
      <c r="D394" s="50"/>
      <c r="E394" s="50"/>
      <c r="F394" s="51" t="s">
        <v>495</v>
      </c>
      <c r="G394" s="81">
        <v>0</v>
      </c>
      <c r="H394" s="52">
        <v>0</v>
      </c>
      <c r="I394" s="52">
        <v>0</v>
      </c>
      <c r="J394" s="52">
        <v>0</v>
      </c>
      <c r="K394" s="52">
        <v>0</v>
      </c>
    </row>
    <row r="395" ht="24" customHeight="1" spans="1:11">
      <c r="A395" s="48" t="s">
        <v>489</v>
      </c>
      <c r="B395" s="48" t="s">
        <v>166</v>
      </c>
      <c r="C395" s="48" t="s">
        <v>161</v>
      </c>
      <c r="D395" s="50"/>
      <c r="E395" s="50"/>
      <c r="F395" s="51" t="s">
        <v>496</v>
      </c>
      <c r="G395" s="81">
        <v>-45.906006</v>
      </c>
      <c r="H395" s="52">
        <v>0</v>
      </c>
      <c r="I395" s="52">
        <v>-45.906006</v>
      </c>
      <c r="J395" s="52">
        <v>0</v>
      </c>
      <c r="K395" s="52">
        <v>0</v>
      </c>
    </row>
    <row r="396" ht="24" customHeight="1" spans="1:11">
      <c r="A396" s="48" t="s">
        <v>489</v>
      </c>
      <c r="B396" s="48" t="s">
        <v>192</v>
      </c>
      <c r="C396" s="48"/>
      <c r="D396" s="50"/>
      <c r="E396" s="50" t="s">
        <v>497</v>
      </c>
      <c r="F396" s="51"/>
      <c r="G396" s="81">
        <v>-17</v>
      </c>
      <c r="H396" s="52">
        <v>0</v>
      </c>
      <c r="I396" s="52">
        <v>-17</v>
      </c>
      <c r="J396" s="52">
        <v>541.413277</v>
      </c>
      <c r="K396" s="52">
        <v>-541.413277</v>
      </c>
    </row>
    <row r="397" ht="24" customHeight="1" spans="1:11">
      <c r="A397" s="48" t="s">
        <v>489</v>
      </c>
      <c r="B397" s="48" t="s">
        <v>192</v>
      </c>
      <c r="C397" s="48" t="s">
        <v>155</v>
      </c>
      <c r="D397" s="50"/>
      <c r="E397" s="50"/>
      <c r="F397" s="51" t="s">
        <v>498</v>
      </c>
      <c r="G397" s="81">
        <v>-17</v>
      </c>
      <c r="H397" s="52">
        <v>0</v>
      </c>
      <c r="I397" s="52">
        <v>-17</v>
      </c>
      <c r="J397" s="52">
        <v>541.413277</v>
      </c>
      <c r="K397" s="52">
        <v>-541.413277</v>
      </c>
    </row>
    <row r="398" ht="24" customHeight="1" spans="1:11">
      <c r="A398" s="48" t="s">
        <v>499</v>
      </c>
      <c r="B398" s="48"/>
      <c r="C398" s="48"/>
      <c r="D398" s="50" t="s">
        <v>500</v>
      </c>
      <c r="E398" s="50"/>
      <c r="F398" s="51"/>
      <c r="G398" s="81">
        <v>-18446.287449</v>
      </c>
      <c r="H398" s="52">
        <v>571.105065</v>
      </c>
      <c r="I398" s="52">
        <v>-11550.017399</v>
      </c>
      <c r="J398" s="52">
        <v>1464.878237</v>
      </c>
      <c r="K398" s="52">
        <v>-8932.253352</v>
      </c>
    </row>
    <row r="399" ht="24" customHeight="1" spans="1:11">
      <c r="A399" s="48" t="s">
        <v>499</v>
      </c>
      <c r="B399" s="48" t="s">
        <v>152</v>
      </c>
      <c r="C399" s="48"/>
      <c r="D399" s="50"/>
      <c r="E399" s="50" t="s">
        <v>501</v>
      </c>
      <c r="F399" s="51"/>
      <c r="G399" s="81">
        <v>-6257.18298</v>
      </c>
      <c r="H399" s="52">
        <v>75.250598</v>
      </c>
      <c r="I399" s="52">
        <v>-4765.468226</v>
      </c>
      <c r="J399" s="52">
        <v>281.303001</v>
      </c>
      <c r="K399" s="52">
        <v>-1848.268353</v>
      </c>
    </row>
    <row r="400" ht="24" customHeight="1" spans="1:11">
      <c r="A400" s="48" t="s">
        <v>499</v>
      </c>
      <c r="B400" s="48" t="s">
        <v>152</v>
      </c>
      <c r="C400" s="48" t="s">
        <v>152</v>
      </c>
      <c r="D400" s="50"/>
      <c r="E400" s="50"/>
      <c r="F400" s="51" t="s">
        <v>154</v>
      </c>
      <c r="G400" s="81">
        <v>-146.254254</v>
      </c>
      <c r="H400" s="52">
        <v>0</v>
      </c>
      <c r="I400" s="52">
        <v>-161.17133</v>
      </c>
      <c r="J400" s="52">
        <v>14.917076</v>
      </c>
      <c r="K400" s="52">
        <v>0</v>
      </c>
    </row>
    <row r="401" ht="24" customHeight="1" spans="1:11">
      <c r="A401" s="48" t="s">
        <v>499</v>
      </c>
      <c r="B401" s="48" t="s">
        <v>152</v>
      </c>
      <c r="C401" s="48" t="s">
        <v>155</v>
      </c>
      <c r="D401" s="50"/>
      <c r="E401" s="50"/>
      <c r="F401" s="51" t="s">
        <v>156</v>
      </c>
      <c r="G401" s="81">
        <v>-827.698008</v>
      </c>
      <c r="H401" s="52">
        <v>0</v>
      </c>
      <c r="I401" s="52">
        <v>-570.389308</v>
      </c>
      <c r="J401" s="52">
        <v>0</v>
      </c>
      <c r="K401" s="52">
        <v>-257.3087</v>
      </c>
    </row>
    <row r="402" ht="24" customHeight="1" spans="1:11">
      <c r="A402" s="48" t="s">
        <v>499</v>
      </c>
      <c r="B402" s="48" t="s">
        <v>152</v>
      </c>
      <c r="C402" s="48" t="s">
        <v>166</v>
      </c>
      <c r="D402" s="50"/>
      <c r="E402" s="50"/>
      <c r="F402" s="51" t="s">
        <v>502</v>
      </c>
      <c r="G402" s="81">
        <v>-58.783202</v>
      </c>
      <c r="H402" s="52">
        <v>0</v>
      </c>
      <c r="I402" s="52">
        <v>-78.342677</v>
      </c>
      <c r="J402" s="52">
        <v>22.746034</v>
      </c>
      <c r="K402" s="52">
        <v>-3.186559</v>
      </c>
    </row>
    <row r="403" ht="24" customHeight="1" spans="1:11">
      <c r="A403" s="48" t="s">
        <v>499</v>
      </c>
      <c r="B403" s="48" t="s">
        <v>152</v>
      </c>
      <c r="C403" s="48" t="s">
        <v>157</v>
      </c>
      <c r="D403" s="50"/>
      <c r="E403" s="50"/>
      <c r="F403" s="51" t="s">
        <v>503</v>
      </c>
      <c r="G403" s="81">
        <v>-381.729644</v>
      </c>
      <c r="H403" s="52">
        <v>32.638835</v>
      </c>
      <c r="I403" s="52">
        <v>-286.704753</v>
      </c>
      <c r="J403" s="52">
        <v>50.78466</v>
      </c>
      <c r="K403" s="52">
        <v>-178.448386</v>
      </c>
    </row>
    <row r="404" ht="24" customHeight="1" spans="1:11">
      <c r="A404" s="48" t="s">
        <v>499</v>
      </c>
      <c r="B404" s="48" t="s">
        <v>152</v>
      </c>
      <c r="C404" s="48" t="s">
        <v>182</v>
      </c>
      <c r="D404" s="50"/>
      <c r="E404" s="50"/>
      <c r="F404" s="51" t="s">
        <v>504</v>
      </c>
      <c r="G404" s="81">
        <v>-53.4052</v>
      </c>
      <c r="H404" s="52">
        <v>0</v>
      </c>
      <c r="I404" s="52">
        <v>-53.4052</v>
      </c>
      <c r="J404" s="52">
        <v>0</v>
      </c>
      <c r="K404" s="52">
        <v>0</v>
      </c>
    </row>
    <row r="405" ht="24" customHeight="1" spans="1:11">
      <c r="A405" s="48" t="s">
        <v>499</v>
      </c>
      <c r="B405" s="48" t="s">
        <v>152</v>
      </c>
      <c r="C405" s="48" t="s">
        <v>161</v>
      </c>
      <c r="D405" s="50"/>
      <c r="E405" s="50"/>
      <c r="F405" s="51" t="s">
        <v>505</v>
      </c>
      <c r="G405" s="81">
        <v>-4789.312672</v>
      </c>
      <c r="H405" s="52">
        <v>42.611763</v>
      </c>
      <c r="I405" s="52">
        <v>-3615.454958</v>
      </c>
      <c r="J405" s="52">
        <v>192.855231</v>
      </c>
      <c r="K405" s="52">
        <v>-1409.324708</v>
      </c>
    </row>
    <row r="406" ht="24" customHeight="1" spans="1:11">
      <c r="A406" s="48" t="s">
        <v>499</v>
      </c>
      <c r="B406" s="48" t="s">
        <v>155</v>
      </c>
      <c r="C406" s="48"/>
      <c r="D406" s="50"/>
      <c r="E406" s="50" t="s">
        <v>506</v>
      </c>
      <c r="F406" s="51"/>
      <c r="G406" s="81">
        <v>-698.773078</v>
      </c>
      <c r="H406" s="52">
        <v>0</v>
      </c>
      <c r="I406" s="52">
        <v>-668.687743</v>
      </c>
      <c r="J406" s="52">
        <v>1.249665</v>
      </c>
      <c r="K406" s="52">
        <v>-31.335</v>
      </c>
    </row>
    <row r="407" ht="24" customHeight="1" spans="1:11">
      <c r="A407" s="48" t="s">
        <v>499</v>
      </c>
      <c r="B407" s="48" t="s">
        <v>155</v>
      </c>
      <c r="C407" s="48" t="s">
        <v>152</v>
      </c>
      <c r="D407" s="50"/>
      <c r="E407" s="50"/>
      <c r="F407" s="51" t="s">
        <v>506</v>
      </c>
      <c r="G407" s="81">
        <v>-698.773078</v>
      </c>
      <c r="H407" s="52">
        <v>0</v>
      </c>
      <c r="I407" s="52">
        <v>-668.687743</v>
      </c>
      <c r="J407" s="52">
        <v>1.249665</v>
      </c>
      <c r="K407" s="52">
        <v>-31.335</v>
      </c>
    </row>
    <row r="408" ht="24" customHeight="1" spans="1:11">
      <c r="A408" s="48" t="s">
        <v>499</v>
      </c>
      <c r="B408" s="48" t="s">
        <v>166</v>
      </c>
      <c r="C408" s="48"/>
      <c r="D408" s="50"/>
      <c r="E408" s="50" t="s">
        <v>507</v>
      </c>
      <c r="F408" s="51"/>
      <c r="G408" s="81">
        <v>-2308.024889</v>
      </c>
      <c r="H408" s="52">
        <v>0</v>
      </c>
      <c r="I408" s="52">
        <v>-2000.117229</v>
      </c>
      <c r="J408" s="52">
        <v>102.877005</v>
      </c>
      <c r="K408" s="52">
        <v>-410.784665</v>
      </c>
    </row>
    <row r="409" ht="24" customHeight="1" spans="1:11">
      <c r="A409" s="48" t="s">
        <v>499</v>
      </c>
      <c r="B409" s="48" t="s">
        <v>166</v>
      </c>
      <c r="C409" s="48" t="s">
        <v>166</v>
      </c>
      <c r="D409" s="50"/>
      <c r="E409" s="50"/>
      <c r="F409" s="51" t="s">
        <v>508</v>
      </c>
      <c r="G409" s="81">
        <v>-2000</v>
      </c>
      <c r="H409" s="52">
        <v>0</v>
      </c>
      <c r="I409" s="52">
        <v>-2000</v>
      </c>
      <c r="J409" s="52">
        <v>0</v>
      </c>
      <c r="K409" s="52">
        <v>0</v>
      </c>
    </row>
    <row r="410" ht="24" customHeight="1" spans="1:11">
      <c r="A410" s="48" t="s">
        <v>499</v>
      </c>
      <c r="B410" s="48" t="s">
        <v>166</v>
      </c>
      <c r="C410" s="48" t="s">
        <v>161</v>
      </c>
      <c r="D410" s="50"/>
      <c r="E410" s="50"/>
      <c r="F410" s="51" t="s">
        <v>509</v>
      </c>
      <c r="G410" s="81">
        <v>-308.024889</v>
      </c>
      <c r="H410" s="52">
        <v>0</v>
      </c>
      <c r="I410" s="52">
        <v>-0.117229000000035</v>
      </c>
      <c r="J410" s="52">
        <v>102.877005</v>
      </c>
      <c r="K410" s="52">
        <v>-410.784665</v>
      </c>
    </row>
    <row r="411" ht="24" customHeight="1" spans="1:11">
      <c r="A411" s="48" t="s">
        <v>499</v>
      </c>
      <c r="B411" s="48" t="s">
        <v>175</v>
      </c>
      <c r="C411" s="48"/>
      <c r="D411" s="50"/>
      <c r="E411" s="50" t="s">
        <v>510</v>
      </c>
      <c r="F411" s="51"/>
      <c r="G411" s="81">
        <v>99.8827559999999</v>
      </c>
      <c r="H411" s="52">
        <v>495.854467</v>
      </c>
      <c r="I411" s="52">
        <v>-872.55995</v>
      </c>
      <c r="J411" s="52">
        <v>1071.12141</v>
      </c>
      <c r="K411" s="52">
        <v>-594.533171</v>
      </c>
    </row>
    <row r="412" ht="24" customHeight="1" spans="1:11">
      <c r="A412" s="48" t="s">
        <v>499</v>
      </c>
      <c r="B412" s="48" t="s">
        <v>175</v>
      </c>
      <c r="C412" s="48" t="s">
        <v>152</v>
      </c>
      <c r="D412" s="50"/>
      <c r="E412" s="50"/>
      <c r="F412" s="51" t="s">
        <v>510</v>
      </c>
      <c r="G412" s="81">
        <v>99.8827559999999</v>
      </c>
      <c r="H412" s="52">
        <v>495.854467</v>
      </c>
      <c r="I412" s="52">
        <v>-872.55995</v>
      </c>
      <c r="J412" s="52">
        <v>1071.12141</v>
      </c>
      <c r="K412" s="52">
        <v>-594.533171</v>
      </c>
    </row>
    <row r="413" ht="24" customHeight="1" spans="1:11">
      <c r="A413" s="48" t="s">
        <v>499</v>
      </c>
      <c r="B413" s="48" t="s">
        <v>182</v>
      </c>
      <c r="C413" s="48"/>
      <c r="D413" s="50"/>
      <c r="E413" s="50" t="s">
        <v>511</v>
      </c>
      <c r="F413" s="51"/>
      <c r="G413" s="81">
        <v>-162.273333</v>
      </c>
      <c r="H413" s="52">
        <v>0</v>
      </c>
      <c r="I413" s="52">
        <v>-95.250833</v>
      </c>
      <c r="J413" s="52">
        <v>5.791156</v>
      </c>
      <c r="K413" s="52">
        <v>-72.813656</v>
      </c>
    </row>
    <row r="414" ht="24" customHeight="1" spans="1:11">
      <c r="A414" s="48" t="s">
        <v>499</v>
      </c>
      <c r="B414" s="48" t="s">
        <v>182</v>
      </c>
      <c r="C414" s="48" t="s">
        <v>152</v>
      </c>
      <c r="D414" s="50"/>
      <c r="E414" s="50"/>
      <c r="F414" s="51" t="s">
        <v>511</v>
      </c>
      <c r="G414" s="81">
        <v>-162.273333</v>
      </c>
      <c r="H414" s="52">
        <v>0</v>
      </c>
      <c r="I414" s="52">
        <v>-95.250833</v>
      </c>
      <c r="J414" s="52">
        <v>5.791156</v>
      </c>
      <c r="K414" s="52">
        <v>-72.813656</v>
      </c>
    </row>
    <row r="415" ht="24" customHeight="1" spans="1:11">
      <c r="A415" s="48" t="s">
        <v>499</v>
      </c>
      <c r="B415" s="48" t="s">
        <v>161</v>
      </c>
      <c r="C415" s="48"/>
      <c r="D415" s="50"/>
      <c r="E415" s="50" t="s">
        <v>512</v>
      </c>
      <c r="F415" s="51"/>
      <c r="G415" s="81">
        <v>-9119.915925</v>
      </c>
      <c r="H415" s="52">
        <v>0</v>
      </c>
      <c r="I415" s="52">
        <v>-3147.933418</v>
      </c>
      <c r="J415" s="52">
        <v>2.536</v>
      </c>
      <c r="K415" s="52">
        <v>-5974.518507</v>
      </c>
    </row>
    <row r="416" ht="24" customHeight="1" spans="1:11">
      <c r="A416" s="48" t="s">
        <v>499</v>
      </c>
      <c r="B416" s="48" t="s">
        <v>161</v>
      </c>
      <c r="C416" s="48" t="s">
        <v>161</v>
      </c>
      <c r="D416" s="50"/>
      <c r="E416" s="50"/>
      <c r="F416" s="51" t="s">
        <v>512</v>
      </c>
      <c r="G416" s="81">
        <v>-9119.915925</v>
      </c>
      <c r="H416" s="52">
        <v>0</v>
      </c>
      <c r="I416" s="52">
        <v>-3147.933418</v>
      </c>
      <c r="J416" s="52">
        <v>2.536</v>
      </c>
      <c r="K416" s="52">
        <v>-5974.518507</v>
      </c>
    </row>
    <row r="417" ht="24" customHeight="1" spans="1:11">
      <c r="A417" s="48" t="s">
        <v>513</v>
      </c>
      <c r="B417" s="48"/>
      <c r="C417" s="48"/>
      <c r="D417" s="50" t="s">
        <v>514</v>
      </c>
      <c r="E417" s="50"/>
      <c r="F417" s="51"/>
      <c r="G417" s="81">
        <v>492.138959</v>
      </c>
      <c r="H417" s="52">
        <v>1968.0474</v>
      </c>
      <c r="I417" s="52">
        <v>-2419.524033</v>
      </c>
      <c r="J417" s="52">
        <v>4494.645185</v>
      </c>
      <c r="K417" s="52">
        <v>-3551.029593</v>
      </c>
    </row>
    <row r="418" ht="24" customHeight="1" spans="1:11">
      <c r="A418" s="48" t="s">
        <v>513</v>
      </c>
      <c r="B418" s="48" t="s">
        <v>152</v>
      </c>
      <c r="C418" s="48"/>
      <c r="D418" s="50"/>
      <c r="E418" s="50" t="s">
        <v>515</v>
      </c>
      <c r="F418" s="51"/>
      <c r="G418" s="81">
        <v>1220.831089</v>
      </c>
      <c r="H418" s="52">
        <v>1841.2474</v>
      </c>
      <c r="I418" s="52">
        <v>-1107.179735</v>
      </c>
      <c r="J418" s="52">
        <v>3617.287958</v>
      </c>
      <c r="K418" s="52">
        <v>-3130.524534</v>
      </c>
    </row>
    <row r="419" ht="24" customHeight="1" spans="1:11">
      <c r="A419" s="48" t="s">
        <v>513</v>
      </c>
      <c r="B419" s="48" t="s">
        <v>152</v>
      </c>
      <c r="C419" s="48" t="s">
        <v>152</v>
      </c>
      <c r="D419" s="50"/>
      <c r="E419" s="50"/>
      <c r="F419" s="51" t="s">
        <v>154</v>
      </c>
      <c r="G419" s="81">
        <v>-117.890375</v>
      </c>
      <c r="H419" s="52">
        <v>0</v>
      </c>
      <c r="I419" s="52">
        <v>-117.890375</v>
      </c>
      <c r="J419" s="52">
        <v>290.996075</v>
      </c>
      <c r="K419" s="52">
        <v>-290.996075</v>
      </c>
    </row>
    <row r="420" ht="24" customHeight="1" spans="1:11">
      <c r="A420" s="48" t="s">
        <v>513</v>
      </c>
      <c r="B420" s="48" t="s">
        <v>152</v>
      </c>
      <c r="C420" s="48" t="s">
        <v>155</v>
      </c>
      <c r="D420" s="50"/>
      <c r="E420" s="50"/>
      <c r="F420" s="51" t="s">
        <v>156</v>
      </c>
      <c r="G420" s="81">
        <v>-122.11458</v>
      </c>
      <c r="H420" s="52">
        <v>0</v>
      </c>
      <c r="I420" s="52">
        <v>-9.7774</v>
      </c>
      <c r="J420" s="52">
        <v>24.262</v>
      </c>
      <c r="K420" s="52">
        <v>-136.59918</v>
      </c>
    </row>
    <row r="421" ht="24" customHeight="1" spans="1:11">
      <c r="A421" s="48" t="s">
        <v>513</v>
      </c>
      <c r="B421" s="48" t="s">
        <v>152</v>
      </c>
      <c r="C421" s="48" t="s">
        <v>157</v>
      </c>
      <c r="D421" s="50"/>
      <c r="E421" s="50"/>
      <c r="F421" s="51" t="s">
        <v>169</v>
      </c>
      <c r="G421" s="81">
        <v>51.117512</v>
      </c>
      <c r="H421" s="52">
        <v>0</v>
      </c>
      <c r="I421" s="52">
        <v>-47.274225</v>
      </c>
      <c r="J421" s="52">
        <v>98.391737</v>
      </c>
      <c r="K421" s="52">
        <v>0</v>
      </c>
    </row>
    <row r="422" ht="24" customHeight="1" spans="1:11">
      <c r="A422" s="48" t="s">
        <v>513</v>
      </c>
      <c r="B422" s="48" t="s">
        <v>152</v>
      </c>
      <c r="C422" s="48" t="s">
        <v>182</v>
      </c>
      <c r="D422" s="50"/>
      <c r="E422" s="50"/>
      <c r="F422" s="51" t="s">
        <v>516</v>
      </c>
      <c r="G422" s="81">
        <v>-28.7</v>
      </c>
      <c r="H422" s="52">
        <v>12</v>
      </c>
      <c r="I422" s="52">
        <v>-40.7</v>
      </c>
      <c r="J422" s="52">
        <v>0</v>
      </c>
      <c r="K422" s="52">
        <v>0</v>
      </c>
    </row>
    <row r="423" ht="24" customHeight="1" spans="1:11">
      <c r="A423" s="48" t="s">
        <v>513</v>
      </c>
      <c r="B423" s="48" t="s">
        <v>152</v>
      </c>
      <c r="C423" s="48" t="s">
        <v>159</v>
      </c>
      <c r="D423" s="50"/>
      <c r="E423" s="50"/>
      <c r="F423" s="51" t="s">
        <v>517</v>
      </c>
      <c r="G423" s="81">
        <v>-4.8</v>
      </c>
      <c r="H423" s="52">
        <v>0</v>
      </c>
      <c r="I423" s="52">
        <v>-4.8</v>
      </c>
      <c r="J423" s="52">
        <v>50.4</v>
      </c>
      <c r="K423" s="52">
        <v>-50.4</v>
      </c>
    </row>
    <row r="424" ht="24" customHeight="1" spans="1:11">
      <c r="A424" s="48" t="s">
        <v>513</v>
      </c>
      <c r="B424" s="48" t="s">
        <v>152</v>
      </c>
      <c r="C424" s="48" t="s">
        <v>190</v>
      </c>
      <c r="D424" s="50"/>
      <c r="E424" s="50"/>
      <c r="F424" s="51" t="s">
        <v>518</v>
      </c>
      <c r="G424" s="81">
        <v>-61.462032</v>
      </c>
      <c r="H424" s="52">
        <v>0</v>
      </c>
      <c r="I424" s="52">
        <v>-61.462032</v>
      </c>
      <c r="J424" s="52">
        <v>0</v>
      </c>
      <c r="K424" s="52">
        <v>0</v>
      </c>
    </row>
    <row r="425" ht="24" customHeight="1" spans="1:11">
      <c r="A425" s="48" t="s">
        <v>513</v>
      </c>
      <c r="B425" s="48" t="s">
        <v>152</v>
      </c>
      <c r="C425" s="48" t="s">
        <v>289</v>
      </c>
      <c r="D425" s="50"/>
      <c r="E425" s="50"/>
      <c r="F425" s="51" t="s">
        <v>519</v>
      </c>
      <c r="G425" s="81">
        <v>-18.962</v>
      </c>
      <c r="H425" s="52">
        <v>0</v>
      </c>
      <c r="I425" s="52">
        <v>-4.2</v>
      </c>
      <c r="J425" s="52">
        <v>200.708407</v>
      </c>
      <c r="K425" s="52">
        <v>-215.470407</v>
      </c>
    </row>
    <row r="426" ht="24" customHeight="1" spans="1:11">
      <c r="A426" s="48" t="s">
        <v>513</v>
      </c>
      <c r="B426" s="48" t="s">
        <v>152</v>
      </c>
      <c r="C426" s="48" t="s">
        <v>273</v>
      </c>
      <c r="D426" s="50"/>
      <c r="E426" s="50"/>
      <c r="F426" s="51" t="s">
        <v>520</v>
      </c>
      <c r="G426" s="81">
        <v>0</v>
      </c>
      <c r="H426" s="52">
        <v>0</v>
      </c>
      <c r="I426" s="52">
        <v>0</v>
      </c>
      <c r="J426" s="52">
        <v>0</v>
      </c>
      <c r="K426" s="52">
        <v>0</v>
      </c>
    </row>
    <row r="427" ht="24" customHeight="1" spans="1:11">
      <c r="A427" s="48" t="s">
        <v>513</v>
      </c>
      <c r="B427" s="48" t="s">
        <v>152</v>
      </c>
      <c r="C427" s="48" t="s">
        <v>274</v>
      </c>
      <c r="D427" s="50"/>
      <c r="E427" s="50"/>
      <c r="F427" s="51" t="s">
        <v>521</v>
      </c>
      <c r="G427" s="81">
        <v>0</v>
      </c>
      <c r="H427" s="52">
        <v>0</v>
      </c>
      <c r="I427" s="52">
        <v>0</v>
      </c>
      <c r="J427" s="52">
        <v>0</v>
      </c>
      <c r="K427" s="52">
        <v>0</v>
      </c>
    </row>
    <row r="428" ht="24" customHeight="1" spans="1:11">
      <c r="A428" s="48" t="s">
        <v>513</v>
      </c>
      <c r="B428" s="48" t="s">
        <v>152</v>
      </c>
      <c r="C428" s="48" t="s">
        <v>522</v>
      </c>
      <c r="D428" s="50"/>
      <c r="E428" s="50"/>
      <c r="F428" s="51" t="s">
        <v>523</v>
      </c>
      <c r="G428" s="81">
        <v>-1</v>
      </c>
      <c r="H428" s="52">
        <v>0</v>
      </c>
      <c r="I428" s="52">
        <v>-1</v>
      </c>
      <c r="J428" s="52">
        <v>0</v>
      </c>
      <c r="K428" s="52">
        <v>0</v>
      </c>
    </row>
    <row r="429" ht="24" customHeight="1" spans="1:11">
      <c r="A429" s="48" t="s">
        <v>513</v>
      </c>
      <c r="B429" s="48" t="s">
        <v>152</v>
      </c>
      <c r="C429" s="48" t="s">
        <v>524</v>
      </c>
      <c r="D429" s="50"/>
      <c r="E429" s="50"/>
      <c r="F429" s="51" t="s">
        <v>525</v>
      </c>
      <c r="G429" s="81">
        <v>0</v>
      </c>
      <c r="H429" s="52">
        <v>0</v>
      </c>
      <c r="I429" s="52">
        <v>0</v>
      </c>
      <c r="J429" s="52">
        <v>0</v>
      </c>
      <c r="K429" s="52">
        <v>0</v>
      </c>
    </row>
    <row r="430" ht="24" customHeight="1" spans="1:11">
      <c r="A430" s="48" t="s">
        <v>513</v>
      </c>
      <c r="B430" s="48" t="s">
        <v>152</v>
      </c>
      <c r="C430" s="48" t="s">
        <v>526</v>
      </c>
      <c r="D430" s="50"/>
      <c r="E430" s="50"/>
      <c r="F430" s="51" t="s">
        <v>527</v>
      </c>
      <c r="G430" s="81">
        <v>2198.56078</v>
      </c>
      <c r="H430" s="52">
        <v>1806</v>
      </c>
      <c r="I430" s="52">
        <v>0</v>
      </c>
      <c r="J430" s="52">
        <v>2211.421866</v>
      </c>
      <c r="K430" s="52">
        <v>-1818.861086</v>
      </c>
    </row>
    <row r="431" ht="24" customHeight="1" spans="1:11">
      <c r="A431" s="48" t="s">
        <v>513</v>
      </c>
      <c r="B431" s="48" t="s">
        <v>152</v>
      </c>
      <c r="C431" s="48" t="s">
        <v>161</v>
      </c>
      <c r="D431" s="50"/>
      <c r="E431" s="50"/>
      <c r="F431" s="51" t="s">
        <v>528</v>
      </c>
      <c r="G431" s="81">
        <v>-673.918216</v>
      </c>
      <c r="H431" s="52">
        <v>23.2474</v>
      </c>
      <c r="I431" s="52">
        <v>-820.075703</v>
      </c>
      <c r="J431" s="52">
        <v>741.107873</v>
      </c>
      <c r="K431" s="52">
        <v>-618.197786</v>
      </c>
    </row>
    <row r="432" ht="24" customHeight="1" spans="1:11">
      <c r="A432" s="48" t="s">
        <v>513</v>
      </c>
      <c r="B432" s="48" t="s">
        <v>155</v>
      </c>
      <c r="C432" s="48"/>
      <c r="D432" s="50"/>
      <c r="E432" s="50" t="s">
        <v>529</v>
      </c>
      <c r="F432" s="51"/>
      <c r="G432" s="81">
        <v>-287.143602</v>
      </c>
      <c r="H432" s="52">
        <v>0</v>
      </c>
      <c r="I432" s="52">
        <v>-287.143602</v>
      </c>
      <c r="J432" s="52">
        <v>231.912588</v>
      </c>
      <c r="K432" s="52">
        <v>-231.912588</v>
      </c>
    </row>
    <row r="433" ht="24" customHeight="1" spans="1:11">
      <c r="A433" s="48" t="s">
        <v>513</v>
      </c>
      <c r="B433" s="48" t="s">
        <v>155</v>
      </c>
      <c r="C433" s="48" t="s">
        <v>155</v>
      </c>
      <c r="D433" s="50"/>
      <c r="E433" s="50"/>
      <c r="F433" s="51" t="s">
        <v>156</v>
      </c>
      <c r="G433" s="81">
        <v>-4.5</v>
      </c>
      <c r="H433" s="52">
        <v>0</v>
      </c>
      <c r="I433" s="52">
        <v>-4.5</v>
      </c>
      <c r="J433" s="52">
        <v>0</v>
      </c>
      <c r="K433" s="52">
        <v>0</v>
      </c>
    </row>
    <row r="434" ht="24" customHeight="1" spans="1:11">
      <c r="A434" s="48" t="s">
        <v>513</v>
      </c>
      <c r="B434" s="48" t="s">
        <v>155</v>
      </c>
      <c r="C434" s="48" t="s">
        <v>157</v>
      </c>
      <c r="D434" s="50"/>
      <c r="E434" s="50"/>
      <c r="F434" s="51" t="s">
        <v>530</v>
      </c>
      <c r="G434" s="81">
        <v>-2</v>
      </c>
      <c r="H434" s="52">
        <v>0</v>
      </c>
      <c r="I434" s="52">
        <v>-2</v>
      </c>
      <c r="J434" s="52">
        <v>0</v>
      </c>
      <c r="K434" s="52">
        <v>0</v>
      </c>
    </row>
    <row r="435" ht="24" customHeight="1" spans="1:11">
      <c r="A435" s="48" t="s">
        <v>513</v>
      </c>
      <c r="B435" s="48" t="s">
        <v>155</v>
      </c>
      <c r="C435" s="48" t="s">
        <v>175</v>
      </c>
      <c r="D435" s="50"/>
      <c r="E435" s="50"/>
      <c r="F435" s="51" t="s">
        <v>531</v>
      </c>
      <c r="G435" s="81">
        <v>0</v>
      </c>
      <c r="H435" s="52">
        <v>0</v>
      </c>
      <c r="I435" s="52">
        <v>0</v>
      </c>
      <c r="J435" s="52">
        <v>0</v>
      </c>
      <c r="K435" s="52">
        <v>0</v>
      </c>
    </row>
    <row r="436" ht="24" customHeight="1" spans="1:11">
      <c r="A436" s="48" t="s">
        <v>513</v>
      </c>
      <c r="B436" s="48" t="s">
        <v>155</v>
      </c>
      <c r="C436" s="48" t="s">
        <v>178</v>
      </c>
      <c r="D436" s="50"/>
      <c r="E436" s="50"/>
      <c r="F436" s="51" t="s">
        <v>532</v>
      </c>
      <c r="G436" s="81">
        <v>-145.549313</v>
      </c>
      <c r="H436" s="52">
        <v>0</v>
      </c>
      <c r="I436" s="52">
        <v>-145.549313</v>
      </c>
      <c r="J436" s="52">
        <v>0</v>
      </c>
      <c r="K436" s="52">
        <v>0</v>
      </c>
    </row>
    <row r="437" ht="24" customHeight="1" spans="1:11">
      <c r="A437" s="48" t="s">
        <v>513</v>
      </c>
      <c r="B437" s="48" t="s">
        <v>155</v>
      </c>
      <c r="C437" s="48" t="s">
        <v>190</v>
      </c>
      <c r="D437" s="50"/>
      <c r="E437" s="50"/>
      <c r="F437" s="51" t="s">
        <v>533</v>
      </c>
      <c r="G437" s="81">
        <v>-2.47717600000001</v>
      </c>
      <c r="H437" s="52">
        <v>0</v>
      </c>
      <c r="I437" s="52">
        <v>-2.477176</v>
      </c>
      <c r="J437" s="52">
        <v>231.912588</v>
      </c>
      <c r="K437" s="52">
        <v>-231.912588</v>
      </c>
    </row>
    <row r="438" ht="24" customHeight="1" spans="1:11">
      <c r="A438" s="48" t="s">
        <v>513</v>
      </c>
      <c r="B438" s="48" t="s">
        <v>155</v>
      </c>
      <c r="C438" s="48" t="s">
        <v>234</v>
      </c>
      <c r="D438" s="50"/>
      <c r="E438" s="50"/>
      <c r="F438" s="51" t="s">
        <v>534</v>
      </c>
      <c r="G438" s="81">
        <v>-0.414704</v>
      </c>
      <c r="H438" s="52">
        <v>0</v>
      </c>
      <c r="I438" s="52">
        <v>-0.414704</v>
      </c>
      <c r="J438" s="52">
        <v>0</v>
      </c>
      <c r="K438" s="52">
        <v>0</v>
      </c>
    </row>
    <row r="439" ht="24" customHeight="1" spans="1:11">
      <c r="A439" s="48" t="s">
        <v>513</v>
      </c>
      <c r="B439" s="48" t="s">
        <v>155</v>
      </c>
      <c r="C439" s="48" t="s">
        <v>161</v>
      </c>
      <c r="D439" s="50"/>
      <c r="E439" s="50"/>
      <c r="F439" s="51" t="s">
        <v>535</v>
      </c>
      <c r="G439" s="81">
        <v>-132.202409</v>
      </c>
      <c r="H439" s="52">
        <v>0</v>
      </c>
      <c r="I439" s="52">
        <v>-132.202409</v>
      </c>
      <c r="J439" s="52">
        <v>0</v>
      </c>
      <c r="K439" s="52">
        <v>0</v>
      </c>
    </row>
    <row r="440" ht="24" customHeight="1" spans="1:11">
      <c r="A440" s="48" t="s">
        <v>513</v>
      </c>
      <c r="B440" s="48" t="s">
        <v>166</v>
      </c>
      <c r="C440" s="48"/>
      <c r="D440" s="50"/>
      <c r="E440" s="50" t="s">
        <v>536</v>
      </c>
      <c r="F440" s="51"/>
      <c r="G440" s="81">
        <v>-203.262201</v>
      </c>
      <c r="H440" s="52">
        <v>0</v>
      </c>
      <c r="I440" s="52">
        <v>-283.825659</v>
      </c>
      <c r="J440" s="52">
        <v>149.444639</v>
      </c>
      <c r="K440" s="52">
        <v>-68.881181</v>
      </c>
    </row>
    <row r="441" ht="24" customHeight="1" spans="1:11">
      <c r="A441" s="48" t="s">
        <v>513</v>
      </c>
      <c r="B441" s="48" t="s">
        <v>166</v>
      </c>
      <c r="C441" s="48" t="s">
        <v>152</v>
      </c>
      <c r="D441" s="50"/>
      <c r="E441" s="50"/>
      <c r="F441" s="51" t="s">
        <v>154</v>
      </c>
      <c r="G441" s="81">
        <v>-21.446383</v>
      </c>
      <c r="H441" s="52">
        <v>0</v>
      </c>
      <c r="I441" s="52">
        <v>-24.817583</v>
      </c>
      <c r="J441" s="52">
        <v>3.3712</v>
      </c>
      <c r="K441" s="52">
        <v>0</v>
      </c>
    </row>
    <row r="442" ht="24" customHeight="1" spans="1:11">
      <c r="A442" s="48" t="s">
        <v>513</v>
      </c>
      <c r="B442" s="48" t="s">
        <v>166</v>
      </c>
      <c r="C442" s="48" t="s">
        <v>157</v>
      </c>
      <c r="D442" s="50"/>
      <c r="E442" s="50"/>
      <c r="F442" s="51" t="s">
        <v>537</v>
      </c>
      <c r="G442" s="81">
        <v>-21.177989</v>
      </c>
      <c r="H442" s="52">
        <v>0</v>
      </c>
      <c r="I442" s="52">
        <v>-21.177989</v>
      </c>
      <c r="J442" s="52">
        <v>0</v>
      </c>
      <c r="K442" s="52">
        <v>0</v>
      </c>
    </row>
    <row r="443" ht="24" customHeight="1" spans="1:11">
      <c r="A443" s="48" t="s">
        <v>513</v>
      </c>
      <c r="B443" s="48" t="s">
        <v>166</v>
      </c>
      <c r="C443" s="48" t="s">
        <v>182</v>
      </c>
      <c r="D443" s="50"/>
      <c r="E443" s="50"/>
      <c r="F443" s="51" t="s">
        <v>538</v>
      </c>
      <c r="G443" s="81">
        <v>-197.8364</v>
      </c>
      <c r="H443" s="52">
        <v>0</v>
      </c>
      <c r="I443" s="52">
        <v>-192.8364</v>
      </c>
      <c r="J443" s="52">
        <v>20</v>
      </c>
      <c r="K443" s="52">
        <v>-25</v>
      </c>
    </row>
    <row r="444" ht="24" customHeight="1" spans="1:11">
      <c r="A444" s="48" t="s">
        <v>513</v>
      </c>
      <c r="B444" s="48" t="s">
        <v>166</v>
      </c>
      <c r="C444" s="48" t="s">
        <v>201</v>
      </c>
      <c r="D444" s="50"/>
      <c r="E444" s="50"/>
      <c r="F444" s="51" t="s">
        <v>539</v>
      </c>
      <c r="G444" s="81">
        <v>-4.629861</v>
      </c>
      <c r="H444" s="52">
        <v>0</v>
      </c>
      <c r="I444" s="52">
        <v>-4.629861</v>
      </c>
      <c r="J444" s="52">
        <v>0</v>
      </c>
      <c r="K444" s="52">
        <v>0</v>
      </c>
    </row>
    <row r="445" ht="24" customHeight="1" spans="1:11">
      <c r="A445" s="48" t="s">
        <v>513</v>
      </c>
      <c r="B445" s="48" t="s">
        <v>166</v>
      </c>
      <c r="C445" s="48" t="s">
        <v>234</v>
      </c>
      <c r="D445" s="50"/>
      <c r="E445" s="50"/>
      <c r="F445" s="51" t="s">
        <v>540</v>
      </c>
      <c r="G445" s="81">
        <v>0</v>
      </c>
      <c r="H445" s="52">
        <v>0</v>
      </c>
      <c r="I445" s="52">
        <v>0</v>
      </c>
      <c r="J445" s="52">
        <v>33.552805</v>
      </c>
      <c r="K445" s="52">
        <v>-33.552805</v>
      </c>
    </row>
    <row r="446" ht="24" customHeight="1" spans="1:11">
      <c r="A446" s="48" t="s">
        <v>513</v>
      </c>
      <c r="B446" s="48" t="s">
        <v>166</v>
      </c>
      <c r="C446" s="48" t="s">
        <v>161</v>
      </c>
      <c r="D446" s="50"/>
      <c r="E446" s="50"/>
      <c r="F446" s="51" t="s">
        <v>541</v>
      </c>
      <c r="G446" s="81">
        <v>41.828432</v>
      </c>
      <c r="H446" s="52">
        <v>0</v>
      </c>
      <c r="I446" s="52">
        <v>-40.363826</v>
      </c>
      <c r="J446" s="52">
        <v>92.520634</v>
      </c>
      <c r="K446" s="52">
        <v>-10.328376</v>
      </c>
    </row>
    <row r="447" ht="24" customHeight="1" spans="1:11">
      <c r="A447" s="48" t="s">
        <v>513</v>
      </c>
      <c r="B447" s="48" t="s">
        <v>175</v>
      </c>
      <c r="C447" s="48"/>
      <c r="D447" s="50"/>
      <c r="E447" s="50" t="s">
        <v>542</v>
      </c>
      <c r="F447" s="51"/>
      <c r="G447" s="81">
        <v>-23.828913</v>
      </c>
      <c r="H447" s="52">
        <v>126.8</v>
      </c>
      <c r="I447" s="52">
        <v>-170.492623</v>
      </c>
      <c r="J447" s="52">
        <v>71</v>
      </c>
      <c r="K447" s="52">
        <v>-51.13629</v>
      </c>
    </row>
    <row r="448" ht="24" customHeight="1" spans="1:11">
      <c r="A448" s="48" t="s">
        <v>513</v>
      </c>
      <c r="B448" s="48" t="s">
        <v>175</v>
      </c>
      <c r="C448" s="48" t="s">
        <v>161</v>
      </c>
      <c r="D448" s="50"/>
      <c r="E448" s="50"/>
      <c r="F448" s="51" t="s">
        <v>543</v>
      </c>
      <c r="G448" s="81">
        <v>-23.828913</v>
      </c>
      <c r="H448" s="52">
        <v>126.8</v>
      </c>
      <c r="I448" s="52">
        <v>-170.492623</v>
      </c>
      <c r="J448" s="52">
        <v>71</v>
      </c>
      <c r="K448" s="52">
        <v>-51.13629</v>
      </c>
    </row>
    <row r="449" ht="24" customHeight="1" spans="1:11">
      <c r="A449" s="48" t="s">
        <v>513</v>
      </c>
      <c r="B449" s="48" t="s">
        <v>178</v>
      </c>
      <c r="C449" s="48"/>
      <c r="D449" s="50"/>
      <c r="E449" s="50" t="s">
        <v>544</v>
      </c>
      <c r="F449" s="51"/>
      <c r="G449" s="81">
        <v>-211.457414</v>
      </c>
      <c r="H449" s="52">
        <v>0</v>
      </c>
      <c r="I449" s="52">
        <v>-567.882414</v>
      </c>
      <c r="J449" s="52">
        <v>425</v>
      </c>
      <c r="K449" s="52">
        <v>-68.575</v>
      </c>
    </row>
    <row r="450" ht="24" customHeight="1" spans="1:11">
      <c r="A450" s="48" t="s">
        <v>513</v>
      </c>
      <c r="B450" s="48" t="s">
        <v>178</v>
      </c>
      <c r="C450" s="48" t="s">
        <v>175</v>
      </c>
      <c r="D450" s="50"/>
      <c r="E450" s="50"/>
      <c r="F450" s="51" t="s">
        <v>545</v>
      </c>
      <c r="G450" s="81">
        <v>-498.462924</v>
      </c>
      <c r="H450" s="52">
        <v>0</v>
      </c>
      <c r="I450" s="52">
        <v>-441.887924</v>
      </c>
      <c r="J450" s="52">
        <v>12</v>
      </c>
      <c r="K450" s="52">
        <v>-68.575</v>
      </c>
    </row>
    <row r="451" ht="24" customHeight="1" spans="1:11">
      <c r="A451" s="48" t="s">
        <v>513</v>
      </c>
      <c r="B451" s="48" t="s">
        <v>178</v>
      </c>
      <c r="C451" s="48" t="s">
        <v>178</v>
      </c>
      <c r="D451" s="50"/>
      <c r="E451" s="50"/>
      <c r="F451" s="51" t="s">
        <v>546</v>
      </c>
      <c r="G451" s="81">
        <v>290</v>
      </c>
      <c r="H451" s="52">
        <v>0</v>
      </c>
      <c r="I451" s="52">
        <v>-110</v>
      </c>
      <c r="J451" s="52">
        <v>400</v>
      </c>
      <c r="K451" s="52">
        <v>0</v>
      </c>
    </row>
    <row r="452" ht="24" customHeight="1" spans="1:11">
      <c r="A452" s="48" t="s">
        <v>513</v>
      </c>
      <c r="B452" s="48" t="s">
        <v>178</v>
      </c>
      <c r="C452" s="48" t="s">
        <v>161</v>
      </c>
      <c r="D452" s="50"/>
      <c r="E452" s="50"/>
      <c r="F452" s="51" t="s">
        <v>547</v>
      </c>
      <c r="G452" s="81">
        <v>-2.99449</v>
      </c>
      <c r="H452" s="52">
        <v>0</v>
      </c>
      <c r="I452" s="52">
        <v>-15.99449</v>
      </c>
      <c r="J452" s="52">
        <v>13</v>
      </c>
      <c r="K452" s="52">
        <v>0</v>
      </c>
    </row>
    <row r="453" ht="24" customHeight="1" spans="1:11">
      <c r="A453" s="48" t="s">
        <v>513</v>
      </c>
      <c r="B453" s="48" t="s">
        <v>159</v>
      </c>
      <c r="C453" s="48"/>
      <c r="D453" s="50"/>
      <c r="E453" s="50" t="s">
        <v>548</v>
      </c>
      <c r="F453" s="51"/>
      <c r="G453" s="81">
        <v>0</v>
      </c>
      <c r="H453" s="52">
        <v>0</v>
      </c>
      <c r="I453" s="52">
        <v>0</v>
      </c>
      <c r="J453" s="52">
        <v>0</v>
      </c>
      <c r="K453" s="52">
        <v>0</v>
      </c>
    </row>
    <row r="454" ht="24" customHeight="1" spans="1:11">
      <c r="A454" s="48" t="s">
        <v>513</v>
      </c>
      <c r="B454" s="48" t="s">
        <v>159</v>
      </c>
      <c r="C454" s="48" t="s">
        <v>166</v>
      </c>
      <c r="D454" s="50"/>
      <c r="E454" s="50"/>
      <c r="F454" s="51" t="s">
        <v>549</v>
      </c>
      <c r="G454" s="81">
        <v>0</v>
      </c>
      <c r="H454" s="52">
        <v>0</v>
      </c>
      <c r="I454" s="52">
        <v>0</v>
      </c>
      <c r="J454" s="52">
        <v>0</v>
      </c>
      <c r="K454" s="52">
        <v>0</v>
      </c>
    </row>
    <row r="455" ht="24" customHeight="1" spans="1:11">
      <c r="A455" s="48" t="s">
        <v>513</v>
      </c>
      <c r="B455" s="48" t="s">
        <v>161</v>
      </c>
      <c r="C455" s="48"/>
      <c r="D455" s="50"/>
      <c r="E455" s="50" t="s">
        <v>550</v>
      </c>
      <c r="F455" s="51"/>
      <c r="G455" s="81">
        <v>-3</v>
      </c>
      <c r="H455" s="52">
        <v>0</v>
      </c>
      <c r="I455" s="52">
        <v>-3</v>
      </c>
      <c r="J455" s="52">
        <v>0</v>
      </c>
      <c r="K455" s="52">
        <v>0</v>
      </c>
    </row>
    <row r="456" ht="24" customHeight="1" spans="1:11">
      <c r="A456" s="48" t="s">
        <v>513</v>
      </c>
      <c r="B456" s="48" t="s">
        <v>161</v>
      </c>
      <c r="C456" s="48" t="s">
        <v>161</v>
      </c>
      <c r="D456" s="50"/>
      <c r="E456" s="50"/>
      <c r="F456" s="51" t="s">
        <v>550</v>
      </c>
      <c r="G456" s="81">
        <v>-3</v>
      </c>
      <c r="H456" s="52">
        <v>0</v>
      </c>
      <c r="I456" s="52">
        <v>-3</v>
      </c>
      <c r="J456" s="52">
        <v>0</v>
      </c>
      <c r="K456" s="52">
        <v>0</v>
      </c>
    </row>
    <row r="457" ht="24" customHeight="1" spans="1:11">
      <c r="A457" s="48" t="s">
        <v>551</v>
      </c>
      <c r="B457" s="48"/>
      <c r="C457" s="48"/>
      <c r="D457" s="50" t="s">
        <v>552</v>
      </c>
      <c r="E457" s="50"/>
      <c r="F457" s="51"/>
      <c r="G457" s="81">
        <v>-999.156109</v>
      </c>
      <c r="H457" s="52">
        <v>48.5</v>
      </c>
      <c r="I457" s="52">
        <v>-6989.075305</v>
      </c>
      <c r="J457" s="52">
        <v>6115.129188</v>
      </c>
      <c r="K457" s="52">
        <v>-173.709992</v>
      </c>
    </row>
    <row r="458" ht="24" customHeight="1" spans="1:11">
      <c r="A458" s="48" t="s">
        <v>551</v>
      </c>
      <c r="B458" s="48" t="s">
        <v>152</v>
      </c>
      <c r="C458" s="48"/>
      <c r="D458" s="50"/>
      <c r="E458" s="50" t="s">
        <v>553</v>
      </c>
      <c r="F458" s="51"/>
      <c r="G458" s="81">
        <v>-1541.868557</v>
      </c>
      <c r="H458" s="52">
        <v>0</v>
      </c>
      <c r="I458" s="52">
        <v>-1541.868557</v>
      </c>
      <c r="J458" s="52">
        <v>26.709992</v>
      </c>
      <c r="K458" s="52">
        <v>-26.709992</v>
      </c>
    </row>
    <row r="459" ht="24" customHeight="1" spans="1:11">
      <c r="A459" s="48" t="s">
        <v>551</v>
      </c>
      <c r="B459" s="48" t="s">
        <v>152</v>
      </c>
      <c r="C459" s="48" t="s">
        <v>155</v>
      </c>
      <c r="D459" s="50"/>
      <c r="E459" s="50"/>
      <c r="F459" s="51" t="s">
        <v>156</v>
      </c>
      <c r="G459" s="81">
        <v>-498.552628</v>
      </c>
      <c r="H459" s="52">
        <v>0</v>
      </c>
      <c r="I459" s="52">
        <v>-498.552628</v>
      </c>
      <c r="J459" s="52">
        <v>9.73966</v>
      </c>
      <c r="K459" s="52">
        <v>-9.73966</v>
      </c>
    </row>
    <row r="460" ht="24" customHeight="1" spans="1:11">
      <c r="A460" s="48" t="s">
        <v>551</v>
      </c>
      <c r="B460" s="48" t="s">
        <v>152</v>
      </c>
      <c r="C460" s="48" t="s">
        <v>182</v>
      </c>
      <c r="D460" s="50"/>
      <c r="E460" s="50"/>
      <c r="F460" s="51" t="s">
        <v>554</v>
      </c>
      <c r="G460" s="81">
        <v>-1043.315929</v>
      </c>
      <c r="H460" s="52">
        <v>0</v>
      </c>
      <c r="I460" s="52">
        <v>-1043.315929</v>
      </c>
      <c r="J460" s="52">
        <v>16.970332</v>
      </c>
      <c r="K460" s="52">
        <v>-16.970332</v>
      </c>
    </row>
    <row r="461" ht="24" customHeight="1" spans="1:11">
      <c r="A461" s="48" t="s">
        <v>551</v>
      </c>
      <c r="B461" s="48" t="s">
        <v>152</v>
      </c>
      <c r="C461" s="48" t="s">
        <v>222</v>
      </c>
      <c r="D461" s="50"/>
      <c r="E461" s="50"/>
      <c r="F461" s="51" t="s">
        <v>555</v>
      </c>
      <c r="G461" s="81">
        <v>0</v>
      </c>
      <c r="H461" s="52">
        <v>0</v>
      </c>
      <c r="I461" s="52">
        <v>0</v>
      </c>
      <c r="J461" s="52">
        <v>0</v>
      </c>
      <c r="K461" s="52">
        <v>0</v>
      </c>
    </row>
    <row r="462" ht="24" customHeight="1" spans="1:11">
      <c r="A462" s="48" t="s">
        <v>551</v>
      </c>
      <c r="B462" s="48" t="s">
        <v>152</v>
      </c>
      <c r="C462" s="48" t="s">
        <v>161</v>
      </c>
      <c r="D462" s="50"/>
      <c r="E462" s="50"/>
      <c r="F462" s="51" t="s">
        <v>556</v>
      </c>
      <c r="G462" s="81">
        <v>0</v>
      </c>
      <c r="H462" s="52">
        <v>0</v>
      </c>
      <c r="I462" s="52">
        <v>0</v>
      </c>
      <c r="J462" s="52">
        <v>0</v>
      </c>
      <c r="K462" s="52">
        <v>0</v>
      </c>
    </row>
    <row r="463" ht="24" customHeight="1" spans="1:11">
      <c r="A463" s="48" t="s">
        <v>551</v>
      </c>
      <c r="B463" s="48" t="s">
        <v>161</v>
      </c>
      <c r="C463" s="48"/>
      <c r="D463" s="50"/>
      <c r="E463" s="50" t="s">
        <v>557</v>
      </c>
      <c r="F463" s="51"/>
      <c r="G463" s="81">
        <v>542.712448</v>
      </c>
      <c r="H463" s="52">
        <v>48.5</v>
      </c>
      <c r="I463" s="52">
        <v>-5447.206748</v>
      </c>
      <c r="J463" s="52">
        <v>6088.419196</v>
      </c>
      <c r="K463" s="52">
        <v>-147</v>
      </c>
    </row>
    <row r="464" ht="24" customHeight="1" spans="1:11">
      <c r="A464" s="48" t="s">
        <v>551</v>
      </c>
      <c r="B464" s="48" t="s">
        <v>161</v>
      </c>
      <c r="C464" s="48" t="s">
        <v>152</v>
      </c>
      <c r="D464" s="50"/>
      <c r="E464" s="50"/>
      <c r="F464" s="51" t="s">
        <v>558</v>
      </c>
      <c r="G464" s="81">
        <v>724.335899</v>
      </c>
      <c r="H464" s="52">
        <v>0</v>
      </c>
      <c r="I464" s="52">
        <v>-5217.083297</v>
      </c>
      <c r="J464" s="52">
        <v>5941.419196</v>
      </c>
      <c r="K464" s="52">
        <v>0</v>
      </c>
    </row>
    <row r="465" ht="24" customHeight="1" spans="1:11">
      <c r="A465" s="48" t="s">
        <v>551</v>
      </c>
      <c r="B465" s="48" t="s">
        <v>161</v>
      </c>
      <c r="C465" s="48" t="s">
        <v>161</v>
      </c>
      <c r="D465" s="50"/>
      <c r="E465" s="50"/>
      <c r="F465" s="51" t="s">
        <v>557</v>
      </c>
      <c r="G465" s="81">
        <v>-181.623451</v>
      </c>
      <c r="H465" s="52">
        <v>48.5</v>
      </c>
      <c r="I465" s="52">
        <v>-230.123451</v>
      </c>
      <c r="J465" s="52">
        <v>147</v>
      </c>
      <c r="K465" s="52">
        <v>-147</v>
      </c>
    </row>
    <row r="466" ht="24" customHeight="1" spans="1:11">
      <c r="A466" s="48" t="s">
        <v>559</v>
      </c>
      <c r="B466" s="48"/>
      <c r="C466" s="48"/>
      <c r="D466" s="50" t="s">
        <v>560</v>
      </c>
      <c r="E466" s="50"/>
      <c r="F466" s="51"/>
      <c r="G466" s="81">
        <v>-2615.162093</v>
      </c>
      <c r="H466" s="52">
        <v>5440</v>
      </c>
      <c r="I466" s="52">
        <v>-8090.162093</v>
      </c>
      <c r="J466" s="52">
        <v>35</v>
      </c>
      <c r="K466" s="52">
        <v>0</v>
      </c>
    </row>
    <row r="467" ht="24" customHeight="1" spans="1:11">
      <c r="A467" s="48" t="s">
        <v>559</v>
      </c>
      <c r="B467" s="48" t="s">
        <v>175</v>
      </c>
      <c r="C467" s="48"/>
      <c r="D467" s="50"/>
      <c r="E467" s="50" t="s">
        <v>561</v>
      </c>
      <c r="F467" s="51"/>
      <c r="G467" s="81">
        <v>-4000</v>
      </c>
      <c r="H467" s="52">
        <v>0</v>
      </c>
      <c r="I467" s="52">
        <v>-4000</v>
      </c>
      <c r="J467" s="52">
        <v>0</v>
      </c>
      <c r="K467" s="52">
        <v>0</v>
      </c>
    </row>
    <row r="468" ht="24" customHeight="1" spans="1:11">
      <c r="A468" s="48" t="s">
        <v>559</v>
      </c>
      <c r="B468" s="48" t="s">
        <v>175</v>
      </c>
      <c r="C468" s="48" t="s">
        <v>471</v>
      </c>
      <c r="D468" s="50"/>
      <c r="E468" s="50"/>
      <c r="F468" s="51" t="s">
        <v>562</v>
      </c>
      <c r="G468" s="81">
        <v>-4000</v>
      </c>
      <c r="H468" s="52">
        <v>0</v>
      </c>
      <c r="I468" s="52">
        <v>-4000</v>
      </c>
      <c r="J468" s="52">
        <v>0</v>
      </c>
      <c r="K468" s="52">
        <v>0</v>
      </c>
    </row>
    <row r="469" ht="24" customHeight="1" spans="1:11">
      <c r="A469" s="48" t="s">
        <v>559</v>
      </c>
      <c r="B469" s="48" t="s">
        <v>159</v>
      </c>
      <c r="C469" s="48"/>
      <c r="D469" s="50"/>
      <c r="E469" s="50" t="s">
        <v>563</v>
      </c>
      <c r="F469" s="51"/>
      <c r="G469" s="81">
        <v>1384.837907</v>
      </c>
      <c r="H469" s="52">
        <v>5440</v>
      </c>
      <c r="I469" s="52">
        <v>-4090.162093</v>
      </c>
      <c r="J469" s="52">
        <v>35</v>
      </c>
      <c r="K469" s="52">
        <v>0</v>
      </c>
    </row>
    <row r="470" ht="24" customHeight="1" spans="1:11">
      <c r="A470" s="48" t="s">
        <v>559</v>
      </c>
      <c r="B470" s="48" t="s">
        <v>159</v>
      </c>
      <c r="C470" s="48" t="s">
        <v>161</v>
      </c>
      <c r="D470" s="50"/>
      <c r="E470" s="50"/>
      <c r="F470" s="51" t="s">
        <v>564</v>
      </c>
      <c r="G470" s="81">
        <v>1384.837907</v>
      </c>
      <c r="H470" s="52">
        <v>5440</v>
      </c>
      <c r="I470" s="52">
        <v>-4090.162093</v>
      </c>
      <c r="J470" s="52">
        <v>35</v>
      </c>
      <c r="K470" s="52">
        <v>0</v>
      </c>
    </row>
    <row r="471" ht="24" customHeight="1" spans="1:11">
      <c r="A471" s="48" t="s">
        <v>565</v>
      </c>
      <c r="B471" s="48"/>
      <c r="C471" s="48"/>
      <c r="D471" s="50" t="s">
        <v>566</v>
      </c>
      <c r="E471" s="50"/>
      <c r="F471" s="51"/>
      <c r="G471" s="81">
        <v>-21.2624</v>
      </c>
      <c r="H471" s="52">
        <v>0</v>
      </c>
      <c r="I471" s="52">
        <v>-22.0233</v>
      </c>
      <c r="J471" s="52">
        <v>0.7609</v>
      </c>
      <c r="K471" s="52">
        <v>0</v>
      </c>
    </row>
    <row r="472" ht="24" customHeight="1" spans="1:11">
      <c r="A472" s="48" t="s">
        <v>565</v>
      </c>
      <c r="B472" s="48" t="s">
        <v>155</v>
      </c>
      <c r="C472" s="48"/>
      <c r="D472" s="50"/>
      <c r="E472" s="50" t="s">
        <v>567</v>
      </c>
      <c r="F472" s="51"/>
      <c r="G472" s="81">
        <v>-17.2624</v>
      </c>
      <c r="H472" s="52">
        <v>0</v>
      </c>
      <c r="I472" s="52">
        <v>-18.0233</v>
      </c>
      <c r="J472" s="52">
        <v>0.7609</v>
      </c>
      <c r="K472" s="52">
        <v>0</v>
      </c>
    </row>
    <row r="473" ht="24" customHeight="1" spans="1:11">
      <c r="A473" s="48" t="s">
        <v>565</v>
      </c>
      <c r="B473" s="48" t="s">
        <v>155</v>
      </c>
      <c r="C473" s="48" t="s">
        <v>168</v>
      </c>
      <c r="D473" s="50"/>
      <c r="E473" s="50"/>
      <c r="F473" s="51" t="s">
        <v>169</v>
      </c>
      <c r="G473" s="81">
        <v>-5.2624</v>
      </c>
      <c r="H473" s="52">
        <v>0</v>
      </c>
      <c r="I473" s="52">
        <v>-6.0233</v>
      </c>
      <c r="J473" s="52">
        <v>0.7609</v>
      </c>
      <c r="K473" s="52">
        <v>0</v>
      </c>
    </row>
    <row r="474" ht="24" customHeight="1" spans="1:11">
      <c r="A474" s="48" t="s">
        <v>565</v>
      </c>
      <c r="B474" s="48" t="s">
        <v>155</v>
      </c>
      <c r="C474" s="48" t="s">
        <v>161</v>
      </c>
      <c r="D474" s="50"/>
      <c r="E474" s="50"/>
      <c r="F474" s="51" t="s">
        <v>568</v>
      </c>
      <c r="G474" s="81">
        <v>-12</v>
      </c>
      <c r="H474" s="52">
        <v>0</v>
      </c>
      <c r="I474" s="52">
        <v>-12</v>
      </c>
      <c r="J474" s="52">
        <v>0</v>
      </c>
      <c r="K474" s="52">
        <v>0</v>
      </c>
    </row>
    <row r="475" ht="24" customHeight="1" spans="1:11">
      <c r="A475" s="48" t="s">
        <v>565</v>
      </c>
      <c r="B475" s="48" t="s">
        <v>182</v>
      </c>
      <c r="C475" s="48"/>
      <c r="D475" s="50"/>
      <c r="E475" s="50" t="s">
        <v>569</v>
      </c>
      <c r="F475" s="51"/>
      <c r="G475" s="81">
        <v>0</v>
      </c>
      <c r="H475" s="52">
        <v>0</v>
      </c>
      <c r="I475" s="52">
        <v>0</v>
      </c>
      <c r="J475" s="52">
        <v>0</v>
      </c>
      <c r="K475" s="52">
        <v>0</v>
      </c>
    </row>
    <row r="476" ht="24" customHeight="1" spans="1:11">
      <c r="A476" s="48" t="s">
        <v>565</v>
      </c>
      <c r="B476" s="48" t="s">
        <v>182</v>
      </c>
      <c r="C476" s="48" t="s">
        <v>161</v>
      </c>
      <c r="D476" s="50"/>
      <c r="E476" s="50"/>
      <c r="F476" s="51" t="s">
        <v>570</v>
      </c>
      <c r="G476" s="81">
        <v>0</v>
      </c>
      <c r="H476" s="52">
        <v>0</v>
      </c>
      <c r="I476" s="52">
        <v>0</v>
      </c>
      <c r="J476" s="52">
        <v>0</v>
      </c>
      <c r="K476" s="52">
        <v>0</v>
      </c>
    </row>
    <row r="477" ht="24" customHeight="1" spans="1:11">
      <c r="A477" s="48" t="s">
        <v>565</v>
      </c>
      <c r="B477" s="48" t="s">
        <v>161</v>
      </c>
      <c r="C477" s="48"/>
      <c r="D477" s="50"/>
      <c r="E477" s="50" t="s">
        <v>571</v>
      </c>
      <c r="F477" s="51"/>
      <c r="G477" s="81">
        <v>-4</v>
      </c>
      <c r="H477" s="52">
        <v>0</v>
      </c>
      <c r="I477" s="52">
        <v>-4</v>
      </c>
      <c r="J477" s="52">
        <v>0</v>
      </c>
      <c r="K477" s="52">
        <v>0</v>
      </c>
    </row>
    <row r="478" ht="24" customHeight="1" spans="1:11">
      <c r="A478" s="48" t="s">
        <v>565</v>
      </c>
      <c r="B478" s="48" t="s">
        <v>161</v>
      </c>
      <c r="C478" s="48" t="s">
        <v>161</v>
      </c>
      <c r="D478" s="50"/>
      <c r="E478" s="50"/>
      <c r="F478" s="51" t="s">
        <v>571</v>
      </c>
      <c r="G478" s="81">
        <v>-4</v>
      </c>
      <c r="H478" s="52">
        <v>0</v>
      </c>
      <c r="I478" s="52">
        <v>-4</v>
      </c>
      <c r="J478" s="52">
        <v>0</v>
      </c>
      <c r="K478" s="52">
        <v>0</v>
      </c>
    </row>
    <row r="479" ht="24" customHeight="1" spans="1:11">
      <c r="A479" s="48" t="s">
        <v>572</v>
      </c>
      <c r="B479" s="48"/>
      <c r="C479" s="48"/>
      <c r="D479" s="50" t="s">
        <v>573</v>
      </c>
      <c r="E479" s="50"/>
      <c r="F479" s="51"/>
      <c r="G479" s="81">
        <v>-849.188672</v>
      </c>
      <c r="H479" s="52">
        <v>0</v>
      </c>
      <c r="I479" s="52">
        <v>-890.939454</v>
      </c>
      <c r="J479" s="52">
        <v>49.758778</v>
      </c>
      <c r="K479" s="52">
        <v>-8.007996</v>
      </c>
    </row>
    <row r="480" ht="24" customHeight="1" spans="1:11">
      <c r="A480" s="48" t="s">
        <v>572</v>
      </c>
      <c r="B480" s="48" t="s">
        <v>152</v>
      </c>
      <c r="C480" s="48"/>
      <c r="D480" s="50"/>
      <c r="E480" s="50" t="s">
        <v>574</v>
      </c>
      <c r="F480" s="51"/>
      <c r="G480" s="81">
        <v>-724.101454</v>
      </c>
      <c r="H480" s="52">
        <v>0</v>
      </c>
      <c r="I480" s="52">
        <v>-724.101454</v>
      </c>
      <c r="J480" s="52">
        <v>8.007996</v>
      </c>
      <c r="K480" s="52">
        <v>-8.007996</v>
      </c>
    </row>
    <row r="481" ht="24" customHeight="1" spans="1:11">
      <c r="A481" s="48" t="s">
        <v>572</v>
      </c>
      <c r="B481" s="48" t="s">
        <v>152</v>
      </c>
      <c r="C481" s="48" t="s">
        <v>155</v>
      </c>
      <c r="D481" s="50"/>
      <c r="E481" s="50"/>
      <c r="F481" s="51" t="s">
        <v>156</v>
      </c>
      <c r="G481" s="81">
        <v>-566.85981</v>
      </c>
      <c r="H481" s="52">
        <v>0</v>
      </c>
      <c r="I481" s="52">
        <v>-566.85981</v>
      </c>
      <c r="J481" s="52">
        <v>0</v>
      </c>
      <c r="K481" s="52">
        <v>0</v>
      </c>
    </row>
    <row r="482" ht="24" customHeight="1" spans="1:11">
      <c r="A482" s="48" t="s">
        <v>572</v>
      </c>
      <c r="B482" s="48" t="s">
        <v>152</v>
      </c>
      <c r="C482" s="48" t="s">
        <v>182</v>
      </c>
      <c r="D482" s="50"/>
      <c r="E482" s="50"/>
      <c r="F482" s="51" t="s">
        <v>575</v>
      </c>
      <c r="G482" s="81">
        <v>-97.241644</v>
      </c>
      <c r="H482" s="52">
        <v>0</v>
      </c>
      <c r="I482" s="52">
        <v>-97.241644</v>
      </c>
      <c r="J482" s="52">
        <v>0</v>
      </c>
      <c r="K482" s="52">
        <v>0</v>
      </c>
    </row>
    <row r="483" ht="24" customHeight="1" spans="1:11">
      <c r="A483" s="48" t="s">
        <v>572</v>
      </c>
      <c r="B483" s="48" t="s">
        <v>152</v>
      </c>
      <c r="C483" s="48" t="s">
        <v>161</v>
      </c>
      <c r="D483" s="50"/>
      <c r="E483" s="50"/>
      <c r="F483" s="51" t="s">
        <v>576</v>
      </c>
      <c r="G483" s="81">
        <v>-60</v>
      </c>
      <c r="H483" s="52">
        <v>0</v>
      </c>
      <c r="I483" s="52">
        <v>-60</v>
      </c>
      <c r="J483" s="52">
        <v>8.007996</v>
      </c>
      <c r="K483" s="52">
        <v>-8.007996</v>
      </c>
    </row>
    <row r="484" ht="24" customHeight="1" spans="1:11">
      <c r="A484" s="48" t="s">
        <v>572</v>
      </c>
      <c r="B484" s="48" t="s">
        <v>175</v>
      </c>
      <c r="C484" s="48"/>
      <c r="D484" s="50"/>
      <c r="E484" s="50" t="s">
        <v>577</v>
      </c>
      <c r="F484" s="51"/>
      <c r="G484" s="81">
        <v>-125.087218</v>
      </c>
      <c r="H484" s="52">
        <v>0</v>
      </c>
      <c r="I484" s="52">
        <v>-166.838</v>
      </c>
      <c r="J484" s="52">
        <v>41.750782</v>
      </c>
      <c r="K484" s="52">
        <v>0</v>
      </c>
    </row>
    <row r="485" ht="24" customHeight="1" spans="1:11">
      <c r="A485" s="48" t="s">
        <v>572</v>
      </c>
      <c r="B485" s="48" t="s">
        <v>175</v>
      </c>
      <c r="C485" s="48" t="s">
        <v>152</v>
      </c>
      <c r="D485" s="50"/>
      <c r="E485" s="50"/>
      <c r="F485" s="51" t="s">
        <v>154</v>
      </c>
      <c r="G485" s="81">
        <v>41.750782</v>
      </c>
      <c r="H485" s="52">
        <v>0</v>
      </c>
      <c r="I485" s="52">
        <v>0</v>
      </c>
      <c r="J485" s="52">
        <v>41.750782</v>
      </c>
      <c r="K485" s="52">
        <v>0</v>
      </c>
    </row>
    <row r="486" ht="24" customHeight="1" spans="1:11">
      <c r="A486" s="48" t="s">
        <v>572</v>
      </c>
      <c r="B486" s="48" t="s">
        <v>175</v>
      </c>
      <c r="C486" s="48" t="s">
        <v>155</v>
      </c>
      <c r="D486" s="50"/>
      <c r="E486" s="50"/>
      <c r="F486" s="51" t="s">
        <v>156</v>
      </c>
      <c r="G486" s="81">
        <v>-3.363</v>
      </c>
      <c r="H486" s="52">
        <v>0</v>
      </c>
      <c r="I486" s="52">
        <v>-3.363</v>
      </c>
      <c r="J486" s="52">
        <v>0</v>
      </c>
      <c r="K486" s="52">
        <v>0</v>
      </c>
    </row>
    <row r="487" ht="24" customHeight="1" spans="1:11">
      <c r="A487" s="48" t="s">
        <v>572</v>
      </c>
      <c r="B487" s="48" t="s">
        <v>175</v>
      </c>
      <c r="C487" s="48" t="s">
        <v>182</v>
      </c>
      <c r="D487" s="50"/>
      <c r="E487" s="50"/>
      <c r="F487" s="51" t="s">
        <v>578</v>
      </c>
      <c r="G487" s="81">
        <v>-56.125</v>
      </c>
      <c r="H487" s="52">
        <v>0</v>
      </c>
      <c r="I487" s="52">
        <v>-56.125</v>
      </c>
      <c r="J487" s="52">
        <v>0</v>
      </c>
      <c r="K487" s="52">
        <v>0</v>
      </c>
    </row>
    <row r="488" ht="24" customHeight="1" spans="1:11">
      <c r="A488" s="48" t="s">
        <v>572</v>
      </c>
      <c r="B488" s="48" t="s">
        <v>175</v>
      </c>
      <c r="C488" s="48" t="s">
        <v>178</v>
      </c>
      <c r="D488" s="50"/>
      <c r="E488" s="50"/>
      <c r="F488" s="51" t="s">
        <v>579</v>
      </c>
      <c r="G488" s="81">
        <v>-55</v>
      </c>
      <c r="H488" s="52">
        <v>0</v>
      </c>
      <c r="I488" s="52">
        <v>-55</v>
      </c>
      <c r="J488" s="52">
        <v>0</v>
      </c>
      <c r="K488" s="52">
        <v>0</v>
      </c>
    </row>
    <row r="489" ht="24" customHeight="1" spans="1:11">
      <c r="A489" s="48" t="s">
        <v>572</v>
      </c>
      <c r="B489" s="48" t="s">
        <v>175</v>
      </c>
      <c r="C489" s="48" t="s">
        <v>190</v>
      </c>
      <c r="D489" s="50"/>
      <c r="E489" s="50"/>
      <c r="F489" s="51" t="s">
        <v>580</v>
      </c>
      <c r="G489" s="81">
        <v>-48.87</v>
      </c>
      <c r="H489" s="52">
        <v>0</v>
      </c>
      <c r="I489" s="52">
        <v>-48.87</v>
      </c>
      <c r="J489" s="52">
        <v>0</v>
      </c>
      <c r="K489" s="52">
        <v>0</v>
      </c>
    </row>
    <row r="490" ht="24" customHeight="1" spans="1:11">
      <c r="A490" s="48" t="s">
        <v>572</v>
      </c>
      <c r="B490" s="48" t="s">
        <v>175</v>
      </c>
      <c r="C490" s="48" t="s">
        <v>161</v>
      </c>
      <c r="D490" s="50"/>
      <c r="E490" s="50"/>
      <c r="F490" s="51" t="s">
        <v>581</v>
      </c>
      <c r="G490" s="81">
        <v>-3.48</v>
      </c>
      <c r="H490" s="52">
        <v>0</v>
      </c>
      <c r="I490" s="52">
        <v>-3.48</v>
      </c>
      <c r="J490" s="52">
        <v>0</v>
      </c>
      <c r="K490" s="52">
        <v>0</v>
      </c>
    </row>
    <row r="491" ht="24" customHeight="1" spans="1:11">
      <c r="A491" s="48" t="s">
        <v>582</v>
      </c>
      <c r="B491" s="48"/>
      <c r="C491" s="48"/>
      <c r="D491" s="50" t="s">
        <v>583</v>
      </c>
      <c r="E491" s="50"/>
      <c r="F491" s="51"/>
      <c r="G491" s="81">
        <v>-1319.260213</v>
      </c>
      <c r="H491" s="52">
        <v>42.49518</v>
      </c>
      <c r="I491" s="52">
        <v>-1578.331399</v>
      </c>
      <c r="J491" s="52">
        <v>358.836604</v>
      </c>
      <c r="K491" s="52">
        <v>-142.260598</v>
      </c>
    </row>
    <row r="492" ht="24" customHeight="1" spans="1:11">
      <c r="A492" s="48" t="s">
        <v>582</v>
      </c>
      <c r="B492" s="48" t="s">
        <v>152</v>
      </c>
      <c r="C492" s="48"/>
      <c r="D492" s="50"/>
      <c r="E492" s="50" t="s">
        <v>584</v>
      </c>
      <c r="F492" s="51"/>
      <c r="G492" s="81">
        <v>-115.057597</v>
      </c>
      <c r="H492" s="52">
        <v>0</v>
      </c>
      <c r="I492" s="52">
        <v>-115.060097</v>
      </c>
      <c r="J492" s="52">
        <v>0.0025</v>
      </c>
      <c r="K492" s="52">
        <v>0</v>
      </c>
    </row>
    <row r="493" ht="24" customHeight="1" spans="1:11">
      <c r="A493" s="48" t="s">
        <v>582</v>
      </c>
      <c r="B493" s="48" t="s">
        <v>152</v>
      </c>
      <c r="C493" s="48" t="s">
        <v>166</v>
      </c>
      <c r="D493" s="50"/>
      <c r="E493" s="50"/>
      <c r="F493" s="51" t="s">
        <v>585</v>
      </c>
      <c r="G493" s="81">
        <v>0</v>
      </c>
      <c r="H493" s="52">
        <v>0</v>
      </c>
      <c r="I493" s="52">
        <v>0</v>
      </c>
      <c r="J493" s="52">
        <v>0</v>
      </c>
      <c r="K493" s="52">
        <v>0</v>
      </c>
    </row>
    <row r="494" ht="24" customHeight="1" spans="1:11">
      <c r="A494" s="48" t="s">
        <v>582</v>
      </c>
      <c r="B494" s="48" t="s">
        <v>152</v>
      </c>
      <c r="C494" s="48" t="s">
        <v>175</v>
      </c>
      <c r="D494" s="50"/>
      <c r="E494" s="50"/>
      <c r="F494" s="51" t="s">
        <v>586</v>
      </c>
      <c r="G494" s="81">
        <v>-32</v>
      </c>
      <c r="H494" s="52">
        <v>0</v>
      </c>
      <c r="I494" s="52">
        <v>-32</v>
      </c>
      <c r="J494" s="52">
        <v>0</v>
      </c>
      <c r="K494" s="52">
        <v>0</v>
      </c>
    </row>
    <row r="495" ht="24" customHeight="1" spans="1:11">
      <c r="A495" s="48" t="s">
        <v>582</v>
      </c>
      <c r="B495" s="48" t="s">
        <v>152</v>
      </c>
      <c r="C495" s="48" t="s">
        <v>182</v>
      </c>
      <c r="D495" s="50"/>
      <c r="E495" s="50"/>
      <c r="F495" s="51" t="s">
        <v>587</v>
      </c>
      <c r="G495" s="81">
        <v>-83.060097</v>
      </c>
      <c r="H495" s="52">
        <v>0</v>
      </c>
      <c r="I495" s="52">
        <v>-83.060097</v>
      </c>
      <c r="J495" s="52">
        <v>0</v>
      </c>
      <c r="K495" s="52">
        <v>0</v>
      </c>
    </row>
    <row r="496" ht="24" customHeight="1" spans="1:11">
      <c r="A496" s="48" t="s">
        <v>582</v>
      </c>
      <c r="B496" s="48" t="s">
        <v>152</v>
      </c>
      <c r="C496" s="48" t="s">
        <v>289</v>
      </c>
      <c r="D496" s="50"/>
      <c r="E496" s="50"/>
      <c r="F496" s="51" t="s">
        <v>588</v>
      </c>
      <c r="G496" s="81">
        <v>0.0025</v>
      </c>
      <c r="H496" s="52">
        <v>0</v>
      </c>
      <c r="I496" s="52">
        <v>0</v>
      </c>
      <c r="J496" s="52">
        <v>0.0025</v>
      </c>
      <c r="K496" s="52">
        <v>0</v>
      </c>
    </row>
    <row r="497" ht="24" customHeight="1" spans="1:11">
      <c r="A497" s="48" t="s">
        <v>582</v>
      </c>
      <c r="B497" s="48" t="s">
        <v>155</v>
      </c>
      <c r="C497" s="48"/>
      <c r="D497" s="50"/>
      <c r="E497" s="50" t="s">
        <v>589</v>
      </c>
      <c r="F497" s="51"/>
      <c r="G497" s="81">
        <v>-627.400612</v>
      </c>
      <c r="H497" s="52">
        <v>42.49518</v>
      </c>
      <c r="I497" s="52">
        <v>-886.904721</v>
      </c>
      <c r="J497" s="52">
        <v>333.942127</v>
      </c>
      <c r="K497" s="52">
        <v>-116.933198</v>
      </c>
    </row>
    <row r="498" ht="24" customHeight="1" spans="1:11">
      <c r="A498" s="48" t="s">
        <v>582</v>
      </c>
      <c r="B498" s="48" t="s">
        <v>155</v>
      </c>
      <c r="C498" s="48" t="s">
        <v>152</v>
      </c>
      <c r="D498" s="50"/>
      <c r="E498" s="50"/>
      <c r="F498" s="51" t="s">
        <v>590</v>
      </c>
      <c r="G498" s="81">
        <v>-578.281212</v>
      </c>
      <c r="H498" s="52">
        <v>42.49518</v>
      </c>
      <c r="I498" s="52">
        <v>-861.746321</v>
      </c>
      <c r="J498" s="52">
        <v>320.864527</v>
      </c>
      <c r="K498" s="52">
        <v>-79.894598</v>
      </c>
    </row>
    <row r="499" ht="24" customHeight="1" spans="1:11">
      <c r="A499" s="48" t="s">
        <v>582</v>
      </c>
      <c r="B499" s="48" t="s">
        <v>155</v>
      </c>
      <c r="C499" s="48" t="s">
        <v>166</v>
      </c>
      <c r="D499" s="50"/>
      <c r="E499" s="50"/>
      <c r="F499" s="51" t="s">
        <v>591</v>
      </c>
      <c r="G499" s="81">
        <v>-49.1194</v>
      </c>
      <c r="H499" s="52">
        <v>0</v>
      </c>
      <c r="I499" s="52">
        <v>-25.1584</v>
      </c>
      <c r="J499" s="52">
        <v>13.0776</v>
      </c>
      <c r="K499" s="52">
        <v>-37.0386</v>
      </c>
    </row>
    <row r="500" ht="24" customHeight="1" spans="1:11">
      <c r="A500" s="48" t="s">
        <v>582</v>
      </c>
      <c r="B500" s="48" t="s">
        <v>166</v>
      </c>
      <c r="C500" s="48"/>
      <c r="D500" s="50"/>
      <c r="E500" s="50" t="s">
        <v>592</v>
      </c>
      <c r="F500" s="51"/>
      <c r="G500" s="81">
        <v>-576.802004</v>
      </c>
      <c r="H500" s="52">
        <v>0</v>
      </c>
      <c r="I500" s="52">
        <v>-576.366581</v>
      </c>
      <c r="J500" s="52">
        <v>24.891977</v>
      </c>
      <c r="K500" s="52">
        <v>-25.3274</v>
      </c>
    </row>
    <row r="501" ht="24" customHeight="1" spans="1:11">
      <c r="A501" s="48" t="s">
        <v>582</v>
      </c>
      <c r="B501" s="48" t="s">
        <v>166</v>
      </c>
      <c r="C501" s="48" t="s">
        <v>161</v>
      </c>
      <c r="D501" s="50"/>
      <c r="E501" s="50"/>
      <c r="F501" s="51" t="s">
        <v>593</v>
      </c>
      <c r="G501" s="81">
        <v>-576.802004</v>
      </c>
      <c r="H501" s="52">
        <v>0</v>
      </c>
      <c r="I501" s="52">
        <v>-576.366581</v>
      </c>
      <c r="J501" s="52">
        <v>24.891977</v>
      </c>
      <c r="K501" s="52">
        <v>-25.3274</v>
      </c>
    </row>
    <row r="502" ht="24" customHeight="1" spans="1:11">
      <c r="A502" s="48" t="s">
        <v>594</v>
      </c>
      <c r="B502" s="48"/>
      <c r="C502" s="48"/>
      <c r="D502" s="50" t="s">
        <v>595</v>
      </c>
      <c r="E502" s="50"/>
      <c r="F502" s="51"/>
      <c r="G502" s="81">
        <v>-111.59488</v>
      </c>
      <c r="H502" s="52">
        <v>0</v>
      </c>
      <c r="I502" s="52">
        <v>-111.59488</v>
      </c>
      <c r="J502" s="52">
        <v>1100</v>
      </c>
      <c r="K502" s="52">
        <v>-1100</v>
      </c>
    </row>
    <row r="503" ht="24" customHeight="1" spans="1:11">
      <c r="A503" s="48" t="s">
        <v>594</v>
      </c>
      <c r="B503" s="48" t="s">
        <v>152</v>
      </c>
      <c r="C503" s="48"/>
      <c r="D503" s="50"/>
      <c r="E503" s="50" t="s">
        <v>596</v>
      </c>
      <c r="F503" s="51"/>
      <c r="G503" s="81">
        <v>0</v>
      </c>
      <c r="H503" s="52">
        <v>0</v>
      </c>
      <c r="I503" s="52">
        <v>0</v>
      </c>
      <c r="J503" s="52">
        <v>1100</v>
      </c>
      <c r="K503" s="52">
        <v>-1100</v>
      </c>
    </row>
    <row r="504" ht="24" customHeight="1" spans="1:11">
      <c r="A504" s="48" t="s">
        <v>594</v>
      </c>
      <c r="B504" s="48" t="s">
        <v>152</v>
      </c>
      <c r="C504" s="48" t="s">
        <v>249</v>
      </c>
      <c r="D504" s="50"/>
      <c r="E504" s="50"/>
      <c r="F504" s="51" t="s">
        <v>597</v>
      </c>
      <c r="G504" s="81">
        <v>0</v>
      </c>
      <c r="H504" s="52">
        <v>0</v>
      </c>
      <c r="I504" s="52">
        <v>0</v>
      </c>
      <c r="J504" s="52">
        <v>1100</v>
      </c>
      <c r="K504" s="52">
        <v>-1100</v>
      </c>
    </row>
    <row r="505" ht="24" customHeight="1" spans="1:11">
      <c r="A505" s="48" t="s">
        <v>594</v>
      </c>
      <c r="B505" s="48" t="s">
        <v>152</v>
      </c>
      <c r="C505" s="48" t="s">
        <v>161</v>
      </c>
      <c r="D505" s="50"/>
      <c r="E505" s="50"/>
      <c r="F505" s="51" t="s">
        <v>598</v>
      </c>
      <c r="G505" s="81">
        <v>0</v>
      </c>
      <c r="H505" s="52">
        <v>0</v>
      </c>
      <c r="I505" s="52">
        <v>0</v>
      </c>
      <c r="J505" s="52">
        <v>0</v>
      </c>
      <c r="K505" s="52">
        <v>0</v>
      </c>
    </row>
    <row r="506" ht="24" customHeight="1" spans="1:11">
      <c r="A506" s="48" t="s">
        <v>594</v>
      </c>
      <c r="B506" s="48" t="s">
        <v>157</v>
      </c>
      <c r="C506" s="48"/>
      <c r="D506" s="50"/>
      <c r="E506" s="50" t="s">
        <v>599</v>
      </c>
      <c r="F506" s="51"/>
      <c r="G506" s="81">
        <v>-111.59488</v>
      </c>
      <c r="H506" s="52">
        <v>0</v>
      </c>
      <c r="I506" s="52">
        <v>-111.59488</v>
      </c>
      <c r="J506" s="52">
        <v>0</v>
      </c>
      <c r="K506" s="52">
        <v>0</v>
      </c>
    </row>
    <row r="507" ht="24" customHeight="1" spans="1:11">
      <c r="A507" s="48" t="s">
        <v>594</v>
      </c>
      <c r="B507" s="48" t="s">
        <v>157</v>
      </c>
      <c r="C507" s="48" t="s">
        <v>166</v>
      </c>
      <c r="D507" s="50"/>
      <c r="E507" s="50"/>
      <c r="F507" s="51" t="s">
        <v>600</v>
      </c>
      <c r="G507" s="81">
        <v>-111.59488</v>
      </c>
      <c r="H507" s="52">
        <v>0</v>
      </c>
      <c r="I507" s="52">
        <v>-111.59488</v>
      </c>
      <c r="J507" s="52">
        <v>0</v>
      </c>
      <c r="K507" s="52">
        <v>0</v>
      </c>
    </row>
    <row r="508" ht="24" customHeight="1" spans="1:11">
      <c r="A508" s="48" t="s">
        <v>601</v>
      </c>
      <c r="B508" s="48"/>
      <c r="C508" s="48"/>
      <c r="D508" s="50" t="s">
        <v>602</v>
      </c>
      <c r="E508" s="50"/>
      <c r="F508" s="51"/>
      <c r="G508" s="81">
        <v>-1168.544282</v>
      </c>
      <c r="H508" s="52">
        <v>71.641782</v>
      </c>
      <c r="I508" s="52">
        <v>-1138.568694</v>
      </c>
      <c r="J508" s="52">
        <v>259.425</v>
      </c>
      <c r="K508" s="52">
        <v>-361.04237</v>
      </c>
    </row>
    <row r="509" ht="24" customHeight="1" spans="1:11">
      <c r="A509" s="48" t="s">
        <v>601</v>
      </c>
      <c r="B509" s="48" t="s">
        <v>152</v>
      </c>
      <c r="C509" s="48"/>
      <c r="D509" s="50"/>
      <c r="E509" s="50" t="s">
        <v>603</v>
      </c>
      <c r="F509" s="51"/>
      <c r="G509" s="81">
        <v>-434.940508</v>
      </c>
      <c r="H509" s="52">
        <v>61.529422</v>
      </c>
      <c r="I509" s="52">
        <v>-308.57756</v>
      </c>
      <c r="J509" s="52">
        <v>173.15</v>
      </c>
      <c r="K509" s="52">
        <v>-361.04237</v>
      </c>
    </row>
    <row r="510" ht="24" customHeight="1" spans="1:11">
      <c r="A510" s="48" t="s">
        <v>601</v>
      </c>
      <c r="B510" s="48" t="s">
        <v>152</v>
      </c>
      <c r="C510" s="48" t="s">
        <v>155</v>
      </c>
      <c r="D510" s="50"/>
      <c r="E510" s="50"/>
      <c r="F510" s="51" t="s">
        <v>156</v>
      </c>
      <c r="G510" s="81">
        <v>-53.89878</v>
      </c>
      <c r="H510" s="52">
        <v>0</v>
      </c>
      <c r="I510" s="52">
        <v>-53.89878</v>
      </c>
      <c r="J510" s="52">
        <v>0</v>
      </c>
      <c r="K510" s="52">
        <v>0</v>
      </c>
    </row>
    <row r="511" ht="24" customHeight="1" spans="1:11">
      <c r="A511" s="48" t="s">
        <v>601</v>
      </c>
      <c r="B511" s="48" t="s">
        <v>152</v>
      </c>
      <c r="C511" s="48" t="s">
        <v>157</v>
      </c>
      <c r="D511" s="50"/>
      <c r="E511" s="50"/>
      <c r="F511" s="51" t="s">
        <v>604</v>
      </c>
      <c r="G511" s="81">
        <v>-14.710924</v>
      </c>
      <c r="H511" s="52">
        <v>0</v>
      </c>
      <c r="I511" s="52">
        <v>-14.710924</v>
      </c>
      <c r="J511" s="52">
        <v>0</v>
      </c>
      <c r="K511" s="52">
        <v>0</v>
      </c>
    </row>
    <row r="512" ht="24" customHeight="1" spans="1:11">
      <c r="A512" s="48" t="s">
        <v>601</v>
      </c>
      <c r="B512" s="48" t="s">
        <v>152</v>
      </c>
      <c r="C512" s="48" t="s">
        <v>182</v>
      </c>
      <c r="D512" s="50"/>
      <c r="E512" s="50"/>
      <c r="F512" s="51" t="s">
        <v>605</v>
      </c>
      <c r="G512" s="81">
        <v>-202.62367</v>
      </c>
      <c r="H512" s="52">
        <v>61.529422</v>
      </c>
      <c r="I512" s="52">
        <v>-205.830356</v>
      </c>
      <c r="J512" s="52">
        <v>173.15</v>
      </c>
      <c r="K512" s="52">
        <v>-231.472736</v>
      </c>
    </row>
    <row r="513" ht="24" customHeight="1" spans="1:11">
      <c r="A513" s="48" t="s">
        <v>601</v>
      </c>
      <c r="B513" s="48" t="s">
        <v>152</v>
      </c>
      <c r="C513" s="48" t="s">
        <v>161</v>
      </c>
      <c r="D513" s="50"/>
      <c r="E513" s="50"/>
      <c r="F513" s="51" t="s">
        <v>606</v>
      </c>
      <c r="G513" s="81">
        <v>-163.707134</v>
      </c>
      <c r="H513" s="52">
        <v>0</v>
      </c>
      <c r="I513" s="52">
        <v>-34.1375</v>
      </c>
      <c r="J513" s="52">
        <v>0</v>
      </c>
      <c r="K513" s="52">
        <v>-129.569634</v>
      </c>
    </row>
    <row r="514" ht="24" customHeight="1" spans="1:11">
      <c r="A514" s="48" t="s">
        <v>601</v>
      </c>
      <c r="B514" s="48" t="s">
        <v>155</v>
      </c>
      <c r="C514" s="48"/>
      <c r="D514" s="50"/>
      <c r="E514" s="50" t="s">
        <v>607</v>
      </c>
      <c r="F514" s="51"/>
      <c r="G514" s="81">
        <v>-726.104988</v>
      </c>
      <c r="H514" s="52">
        <v>10.11236</v>
      </c>
      <c r="I514" s="52">
        <v>-822.492348</v>
      </c>
      <c r="J514" s="52">
        <v>86.275</v>
      </c>
      <c r="K514" s="52">
        <v>0</v>
      </c>
    </row>
    <row r="515" ht="24" customHeight="1" spans="1:11">
      <c r="A515" s="48" t="s">
        <v>601</v>
      </c>
      <c r="B515" s="48" t="s">
        <v>155</v>
      </c>
      <c r="C515" s="48" t="s">
        <v>152</v>
      </c>
      <c r="D515" s="50"/>
      <c r="E515" s="50"/>
      <c r="F515" s="51" t="s">
        <v>154</v>
      </c>
      <c r="G515" s="81">
        <v>-70</v>
      </c>
      <c r="H515" s="52">
        <v>0</v>
      </c>
      <c r="I515" s="52">
        <v>-70</v>
      </c>
      <c r="J515" s="52">
        <v>0</v>
      </c>
      <c r="K515" s="52">
        <v>0</v>
      </c>
    </row>
    <row r="516" ht="24" customHeight="1" spans="1:11">
      <c r="A516" s="48" t="s">
        <v>601</v>
      </c>
      <c r="B516" s="48" t="s">
        <v>155</v>
      </c>
      <c r="C516" s="48" t="s">
        <v>157</v>
      </c>
      <c r="D516" s="50"/>
      <c r="E516" s="50"/>
      <c r="F516" s="51" t="s">
        <v>608</v>
      </c>
      <c r="G516" s="81">
        <v>-92.248964</v>
      </c>
      <c r="H516" s="52">
        <v>0</v>
      </c>
      <c r="I516" s="52">
        <v>-115.523964</v>
      </c>
      <c r="J516" s="52">
        <v>23.275</v>
      </c>
      <c r="K516" s="52">
        <v>0</v>
      </c>
    </row>
    <row r="517" ht="24" customHeight="1" spans="1:11">
      <c r="A517" s="48" t="s">
        <v>601</v>
      </c>
      <c r="B517" s="48" t="s">
        <v>155</v>
      </c>
      <c r="C517" s="48" t="s">
        <v>161</v>
      </c>
      <c r="D517" s="50"/>
      <c r="E517" s="50"/>
      <c r="F517" s="51" t="s">
        <v>609</v>
      </c>
      <c r="G517" s="81">
        <v>-563.856024</v>
      </c>
      <c r="H517" s="52">
        <v>10.11236</v>
      </c>
      <c r="I517" s="52">
        <v>-636.968384</v>
      </c>
      <c r="J517" s="52">
        <v>63</v>
      </c>
      <c r="K517" s="52">
        <v>0</v>
      </c>
    </row>
    <row r="518" ht="24" customHeight="1" spans="1:11">
      <c r="A518" s="48" t="s">
        <v>601</v>
      </c>
      <c r="B518" s="48" t="s">
        <v>175</v>
      </c>
      <c r="C518" s="48"/>
      <c r="D518" s="50"/>
      <c r="E518" s="50" t="s">
        <v>610</v>
      </c>
      <c r="F518" s="51"/>
      <c r="G518" s="81">
        <v>-7.498786</v>
      </c>
      <c r="H518" s="52">
        <v>0</v>
      </c>
      <c r="I518" s="52">
        <v>-7.498786</v>
      </c>
      <c r="J518" s="52">
        <v>0</v>
      </c>
      <c r="K518" s="52">
        <v>0</v>
      </c>
    </row>
    <row r="519" ht="24" customHeight="1" spans="1:11">
      <c r="A519" s="48" t="s">
        <v>601</v>
      </c>
      <c r="B519" s="48" t="s">
        <v>175</v>
      </c>
      <c r="C519" s="48" t="s">
        <v>155</v>
      </c>
      <c r="D519" s="50"/>
      <c r="E519" s="50"/>
      <c r="F519" s="51" t="s">
        <v>156</v>
      </c>
      <c r="G519" s="81">
        <v>-7.498786</v>
      </c>
      <c r="H519" s="52">
        <v>0</v>
      </c>
      <c r="I519" s="52">
        <v>-7.498786</v>
      </c>
      <c r="J519" s="52">
        <v>0</v>
      </c>
      <c r="K519" s="52">
        <v>0</v>
      </c>
    </row>
    <row r="520" ht="24" customHeight="1" spans="1:11">
      <c r="A520" s="48" t="s">
        <v>601</v>
      </c>
      <c r="B520" s="48" t="s">
        <v>182</v>
      </c>
      <c r="C520" s="48"/>
      <c r="D520" s="50"/>
      <c r="E520" s="50" t="s">
        <v>611</v>
      </c>
      <c r="F520" s="51"/>
      <c r="G520" s="81">
        <v>0</v>
      </c>
      <c r="H520" s="52">
        <v>0</v>
      </c>
      <c r="I520" s="52">
        <v>0</v>
      </c>
      <c r="J520" s="52">
        <v>0</v>
      </c>
      <c r="K520" s="52">
        <v>0</v>
      </c>
    </row>
    <row r="521" ht="24" customHeight="1" spans="1:11">
      <c r="A521" s="48" t="s">
        <v>601</v>
      </c>
      <c r="B521" s="48" t="s">
        <v>182</v>
      </c>
      <c r="C521" s="48" t="s">
        <v>152</v>
      </c>
      <c r="D521" s="50"/>
      <c r="E521" s="50"/>
      <c r="F521" s="51" t="s">
        <v>612</v>
      </c>
      <c r="G521" s="81">
        <v>0</v>
      </c>
      <c r="H521" s="52">
        <v>0</v>
      </c>
      <c r="I521" s="52">
        <v>0</v>
      </c>
      <c r="J521" s="52">
        <v>0</v>
      </c>
      <c r="K521" s="52">
        <v>0</v>
      </c>
    </row>
    <row r="522" ht="24" customHeight="1" spans="1:11">
      <c r="A522" s="48" t="s">
        <v>601</v>
      </c>
      <c r="B522" s="48" t="s">
        <v>178</v>
      </c>
      <c r="C522" s="48"/>
      <c r="D522" s="50"/>
      <c r="E522" s="50" t="s">
        <v>613</v>
      </c>
      <c r="F522" s="51"/>
      <c r="G522" s="81">
        <v>0</v>
      </c>
      <c r="H522" s="52">
        <v>0</v>
      </c>
      <c r="I522" s="52">
        <v>0</v>
      </c>
      <c r="J522" s="52">
        <v>0</v>
      </c>
      <c r="K522" s="52">
        <v>0</v>
      </c>
    </row>
    <row r="523" ht="24" customHeight="1" spans="1:11">
      <c r="A523" s="48" t="s">
        <v>601</v>
      </c>
      <c r="B523" s="48" t="s">
        <v>178</v>
      </c>
      <c r="C523" s="48" t="s">
        <v>166</v>
      </c>
      <c r="D523" s="50"/>
      <c r="E523" s="50"/>
      <c r="F523" s="51" t="s">
        <v>614</v>
      </c>
      <c r="G523" s="81">
        <v>0</v>
      </c>
      <c r="H523" s="52">
        <v>0</v>
      </c>
      <c r="I523" s="52">
        <v>0</v>
      </c>
      <c r="J523" s="52">
        <v>0</v>
      </c>
      <c r="K523" s="52">
        <v>0</v>
      </c>
    </row>
    <row r="524" ht="24" customHeight="1" spans="1:11">
      <c r="A524" s="48" t="s">
        <v>601</v>
      </c>
      <c r="B524" s="48" t="s">
        <v>161</v>
      </c>
      <c r="C524" s="48"/>
      <c r="D524" s="50"/>
      <c r="E524" s="50" t="s">
        <v>615</v>
      </c>
      <c r="F524" s="51"/>
      <c r="G524" s="81">
        <v>0</v>
      </c>
      <c r="H524" s="52">
        <v>0</v>
      </c>
      <c r="I524" s="52">
        <v>0</v>
      </c>
      <c r="J524" s="52">
        <v>0</v>
      </c>
      <c r="K524" s="52">
        <v>0</v>
      </c>
    </row>
    <row r="525" ht="24" customHeight="1" spans="1:11">
      <c r="A525" s="48" t="s">
        <v>601</v>
      </c>
      <c r="B525" s="48" t="s">
        <v>161</v>
      </c>
      <c r="C525" s="48" t="s">
        <v>161</v>
      </c>
      <c r="D525" s="50"/>
      <c r="E525" s="50"/>
      <c r="F525" s="51" t="s">
        <v>615</v>
      </c>
      <c r="G525" s="81">
        <v>0</v>
      </c>
      <c r="H525" s="52">
        <v>0</v>
      </c>
      <c r="I525" s="52">
        <v>0</v>
      </c>
      <c r="J525" s="52">
        <v>0</v>
      </c>
      <c r="K525" s="52">
        <v>0</v>
      </c>
    </row>
    <row r="526" ht="24" customHeight="1" spans="1:11">
      <c r="A526" s="48" t="s">
        <v>616</v>
      </c>
      <c r="B526" s="48"/>
      <c r="C526" s="48"/>
      <c r="D526" s="50" t="s">
        <v>617</v>
      </c>
      <c r="E526" s="50"/>
      <c r="F526" s="51"/>
      <c r="G526" s="81">
        <v>0</v>
      </c>
      <c r="H526" s="52">
        <v>0</v>
      </c>
      <c r="I526" s="52">
        <v>0</v>
      </c>
      <c r="J526" s="52">
        <v>0</v>
      </c>
      <c r="K526" s="52">
        <v>0</v>
      </c>
    </row>
    <row r="527" ht="24" customHeight="1" spans="1:11">
      <c r="A527" s="48" t="s">
        <v>616</v>
      </c>
      <c r="B527" s="48" t="s">
        <v>616</v>
      </c>
      <c r="C527" s="48"/>
      <c r="D527" s="50"/>
      <c r="E527" s="50" t="s">
        <v>617</v>
      </c>
      <c r="F527" s="51"/>
      <c r="G527" s="81">
        <v>0</v>
      </c>
      <c r="H527" s="52">
        <v>0</v>
      </c>
      <c r="I527" s="52">
        <v>0</v>
      </c>
      <c r="J527" s="52">
        <v>0</v>
      </c>
      <c r="K527" s="52">
        <v>0</v>
      </c>
    </row>
    <row r="528" ht="24" customHeight="1" spans="1:11">
      <c r="A528" s="48" t="s">
        <v>616</v>
      </c>
      <c r="B528" s="48" t="s">
        <v>616</v>
      </c>
      <c r="C528" s="48" t="s">
        <v>616</v>
      </c>
      <c r="D528" s="50"/>
      <c r="E528" s="50"/>
      <c r="F528" s="51" t="s">
        <v>617</v>
      </c>
      <c r="G528" s="81">
        <v>0</v>
      </c>
      <c r="H528" s="52">
        <v>0</v>
      </c>
      <c r="I528" s="52">
        <v>0</v>
      </c>
      <c r="J528" s="52">
        <v>0</v>
      </c>
      <c r="K528" s="52">
        <v>0</v>
      </c>
    </row>
    <row r="529" ht="24" customHeight="1" spans="1:11">
      <c r="A529" s="48" t="s">
        <v>618</v>
      </c>
      <c r="B529" s="48"/>
      <c r="C529" s="48"/>
      <c r="D529" s="50" t="s">
        <v>619</v>
      </c>
      <c r="E529" s="50"/>
      <c r="F529" s="51"/>
      <c r="G529" s="81">
        <v>-380.80364</v>
      </c>
      <c r="H529" s="52">
        <v>0</v>
      </c>
      <c r="I529" s="52">
        <v>0</v>
      </c>
      <c r="J529" s="52">
        <v>0</v>
      </c>
      <c r="K529" s="52">
        <v>-380.80364</v>
      </c>
    </row>
    <row r="530" ht="24" customHeight="1" spans="1:11">
      <c r="A530" s="48" t="s">
        <v>618</v>
      </c>
      <c r="B530" s="48" t="s">
        <v>155</v>
      </c>
      <c r="C530" s="48"/>
      <c r="D530" s="50"/>
      <c r="E530" s="50" t="s">
        <v>620</v>
      </c>
      <c r="F530" s="51"/>
      <c r="G530" s="81">
        <v>-380.80364</v>
      </c>
      <c r="H530" s="52">
        <v>0</v>
      </c>
      <c r="I530" s="52">
        <v>0</v>
      </c>
      <c r="J530" s="52">
        <v>0</v>
      </c>
      <c r="K530" s="52">
        <v>-380.80364</v>
      </c>
    </row>
    <row r="531" ht="24" customHeight="1" spans="1:11">
      <c r="A531" s="48" t="s">
        <v>618</v>
      </c>
      <c r="B531" s="48" t="s">
        <v>155</v>
      </c>
      <c r="C531" s="48" t="s">
        <v>152</v>
      </c>
      <c r="D531" s="50"/>
      <c r="E531" s="50"/>
      <c r="F531" s="51" t="s">
        <v>620</v>
      </c>
      <c r="G531" s="81">
        <v>-380.80364</v>
      </c>
      <c r="H531" s="52">
        <v>0</v>
      </c>
      <c r="I531" s="52">
        <v>0</v>
      </c>
      <c r="J531" s="52">
        <v>0</v>
      </c>
      <c r="K531" s="52">
        <v>-380.80364</v>
      </c>
    </row>
    <row r="532" ht="24" customHeight="1" spans="1:11">
      <c r="A532" s="48" t="s">
        <v>618</v>
      </c>
      <c r="B532" s="48" t="s">
        <v>161</v>
      </c>
      <c r="C532" s="48"/>
      <c r="D532" s="50"/>
      <c r="E532" s="50" t="s">
        <v>619</v>
      </c>
      <c r="F532" s="51"/>
      <c r="G532" s="81">
        <v>0</v>
      </c>
      <c r="H532" s="52">
        <v>0</v>
      </c>
      <c r="I532" s="52">
        <v>0</v>
      </c>
      <c r="J532" s="52">
        <v>0</v>
      </c>
      <c r="K532" s="52">
        <v>0</v>
      </c>
    </row>
    <row r="533" ht="24" customHeight="1" spans="1:11">
      <c r="A533" s="48" t="s">
        <v>618</v>
      </c>
      <c r="B533" s="48" t="s">
        <v>161</v>
      </c>
      <c r="C533" s="48" t="s">
        <v>161</v>
      </c>
      <c r="D533" s="50"/>
      <c r="E533" s="50"/>
      <c r="F533" s="51" t="s">
        <v>619</v>
      </c>
      <c r="G533" s="81">
        <v>0</v>
      </c>
      <c r="H533" s="52">
        <v>0</v>
      </c>
      <c r="I533" s="52">
        <v>0</v>
      </c>
      <c r="J533" s="52">
        <v>0</v>
      </c>
      <c r="K533" s="52">
        <v>0</v>
      </c>
    </row>
    <row r="534" ht="24" customHeight="1" spans="1:11">
      <c r="A534" s="48" t="s">
        <v>621</v>
      </c>
      <c r="B534" s="48"/>
      <c r="C534" s="48"/>
      <c r="D534" s="50" t="s">
        <v>622</v>
      </c>
      <c r="E534" s="50"/>
      <c r="F534" s="51"/>
      <c r="G534" s="81">
        <v>5200</v>
      </c>
      <c r="H534" s="52">
        <v>5200</v>
      </c>
      <c r="I534" s="52">
        <v>0</v>
      </c>
      <c r="J534" s="52">
        <v>161.380966</v>
      </c>
      <c r="K534" s="52">
        <v>-161.380966</v>
      </c>
    </row>
    <row r="535" ht="24" customHeight="1" spans="1:11">
      <c r="A535" s="48" t="s">
        <v>621</v>
      </c>
      <c r="B535" s="48" t="s">
        <v>152</v>
      </c>
      <c r="C535" s="48"/>
      <c r="D535" s="50"/>
      <c r="E535" s="50" t="s">
        <v>623</v>
      </c>
      <c r="F535" s="51"/>
      <c r="G535" s="81">
        <v>5200</v>
      </c>
      <c r="H535" s="52">
        <v>5200</v>
      </c>
      <c r="I535" s="52">
        <v>0</v>
      </c>
      <c r="J535" s="52">
        <v>0</v>
      </c>
      <c r="K535" s="52">
        <v>0</v>
      </c>
    </row>
    <row r="536" ht="24" customHeight="1" spans="1:11">
      <c r="A536" s="48" t="s">
        <v>621</v>
      </c>
      <c r="B536" s="48" t="s">
        <v>152</v>
      </c>
      <c r="C536" s="48" t="s">
        <v>161</v>
      </c>
      <c r="D536" s="50"/>
      <c r="E536" s="50"/>
      <c r="F536" s="51" t="s">
        <v>624</v>
      </c>
      <c r="G536" s="81">
        <v>5200</v>
      </c>
      <c r="H536" s="52">
        <v>5200</v>
      </c>
      <c r="I536" s="52">
        <v>0</v>
      </c>
      <c r="J536" s="52">
        <v>0</v>
      </c>
      <c r="K536" s="52">
        <v>0</v>
      </c>
    </row>
    <row r="537" ht="24" customHeight="1" spans="1:11">
      <c r="A537" s="48" t="s">
        <v>621</v>
      </c>
      <c r="B537" s="48" t="s">
        <v>155</v>
      </c>
      <c r="C537" s="48"/>
      <c r="D537" s="50"/>
      <c r="E537" s="50" t="s">
        <v>625</v>
      </c>
      <c r="F537" s="51"/>
      <c r="G537" s="81">
        <v>0</v>
      </c>
      <c r="H537" s="52">
        <v>0</v>
      </c>
      <c r="I537" s="52">
        <v>0</v>
      </c>
      <c r="J537" s="52">
        <v>161.380966</v>
      </c>
      <c r="K537" s="52">
        <v>-161.380966</v>
      </c>
    </row>
    <row r="538" ht="24" customHeight="1" spans="1:11">
      <c r="A538" s="48" t="s">
        <v>621</v>
      </c>
      <c r="B538" s="48" t="s">
        <v>155</v>
      </c>
      <c r="C538" s="48" t="s">
        <v>626</v>
      </c>
      <c r="D538" s="50"/>
      <c r="E538" s="50"/>
      <c r="F538" s="51" t="s">
        <v>627</v>
      </c>
      <c r="G538" s="81">
        <v>0</v>
      </c>
      <c r="H538" s="52">
        <v>0</v>
      </c>
      <c r="I538" s="52">
        <v>0</v>
      </c>
      <c r="J538" s="52">
        <v>0</v>
      </c>
      <c r="K538" s="52">
        <v>0</v>
      </c>
    </row>
    <row r="539" ht="24" customHeight="1" spans="1:11">
      <c r="A539" s="48" t="s">
        <v>621</v>
      </c>
      <c r="B539" s="48" t="s">
        <v>155</v>
      </c>
      <c r="C539" s="48" t="s">
        <v>526</v>
      </c>
      <c r="D539" s="50"/>
      <c r="E539" s="50"/>
      <c r="F539" s="51" t="s">
        <v>628</v>
      </c>
      <c r="G539" s="81">
        <v>0</v>
      </c>
      <c r="H539" s="52">
        <v>0</v>
      </c>
      <c r="I539" s="52">
        <v>0</v>
      </c>
      <c r="J539" s="52">
        <v>0</v>
      </c>
      <c r="K539" s="52">
        <v>0</v>
      </c>
    </row>
    <row r="540" ht="24" customHeight="1" spans="1:11">
      <c r="A540" s="48" t="s">
        <v>621</v>
      </c>
      <c r="B540" s="48" t="s">
        <v>155</v>
      </c>
      <c r="C540" s="48" t="s">
        <v>629</v>
      </c>
      <c r="D540" s="50"/>
      <c r="E540" s="50"/>
      <c r="F540" s="51" t="s">
        <v>630</v>
      </c>
      <c r="G540" s="81">
        <v>0</v>
      </c>
      <c r="H540" s="52">
        <v>0</v>
      </c>
      <c r="I540" s="52">
        <v>0</v>
      </c>
      <c r="J540" s="52">
        <v>161.380966</v>
      </c>
      <c r="K540" s="52">
        <v>-161.380966</v>
      </c>
    </row>
    <row r="541" ht="24" customHeight="1" spans="1:11">
      <c r="A541" s="48" t="s">
        <v>631</v>
      </c>
      <c r="B541" s="48"/>
      <c r="C541" s="48"/>
      <c r="D541" s="50" t="s">
        <v>632</v>
      </c>
      <c r="E541" s="50"/>
      <c r="F541" s="51"/>
      <c r="G541" s="81">
        <v>0</v>
      </c>
      <c r="H541" s="52">
        <v>0</v>
      </c>
      <c r="I541" s="52">
        <v>0</v>
      </c>
      <c r="J541" s="52">
        <v>0</v>
      </c>
      <c r="K541" s="52">
        <v>0</v>
      </c>
    </row>
    <row r="542" ht="24" customHeight="1" spans="1:11">
      <c r="A542" s="48" t="s">
        <v>631</v>
      </c>
      <c r="B542" s="48" t="s">
        <v>166</v>
      </c>
      <c r="C542" s="48"/>
      <c r="D542" s="50"/>
      <c r="E542" s="50" t="s">
        <v>633</v>
      </c>
      <c r="F542" s="51"/>
      <c r="G542" s="81">
        <v>0</v>
      </c>
      <c r="H542" s="52">
        <v>0</v>
      </c>
      <c r="I542" s="52">
        <v>0</v>
      </c>
      <c r="J542" s="52">
        <v>0</v>
      </c>
      <c r="K542" s="52">
        <v>0</v>
      </c>
    </row>
    <row r="543" ht="24" customHeight="1" spans="1:11">
      <c r="A543" s="48" t="s">
        <v>631</v>
      </c>
      <c r="B543" s="48" t="s">
        <v>166</v>
      </c>
      <c r="C543" s="48" t="s">
        <v>152</v>
      </c>
      <c r="D543" s="50"/>
      <c r="E543" s="50"/>
      <c r="F543" s="51" t="s">
        <v>634</v>
      </c>
      <c r="G543" s="81">
        <v>0</v>
      </c>
      <c r="H543" s="52">
        <v>0</v>
      </c>
      <c r="I543" s="52">
        <v>0</v>
      </c>
      <c r="J543" s="52">
        <v>0</v>
      </c>
      <c r="K543" s="52">
        <v>0</v>
      </c>
    </row>
    <row r="544" ht="24" customHeight="1" spans="1:11">
      <c r="A544" s="48" t="s">
        <v>635</v>
      </c>
      <c r="B544" s="48"/>
      <c r="C544" s="48"/>
      <c r="D544" s="50" t="s">
        <v>636</v>
      </c>
      <c r="E544" s="50"/>
      <c r="F544" s="51"/>
      <c r="G544" s="81">
        <v>0</v>
      </c>
      <c r="H544" s="52">
        <v>0</v>
      </c>
      <c r="I544" s="52">
        <v>0</v>
      </c>
      <c r="J544" s="52">
        <v>0</v>
      </c>
      <c r="K544" s="52">
        <v>0</v>
      </c>
    </row>
    <row r="545" ht="24" customHeight="1" spans="1:11">
      <c r="A545" s="48" t="s">
        <v>635</v>
      </c>
      <c r="B545" s="48" t="s">
        <v>166</v>
      </c>
      <c r="C545" s="48"/>
      <c r="D545" s="50"/>
      <c r="E545" s="50" t="s">
        <v>637</v>
      </c>
      <c r="F545" s="51"/>
      <c r="G545" s="81">
        <v>0</v>
      </c>
      <c r="H545" s="52">
        <v>0</v>
      </c>
      <c r="I545" s="52">
        <v>0</v>
      </c>
      <c r="J545" s="52">
        <v>0</v>
      </c>
      <c r="K545" s="52">
        <v>0</v>
      </c>
    </row>
    <row r="546" ht="24" customHeight="1" spans="1:11">
      <c r="A546" s="48" t="s">
        <v>635</v>
      </c>
      <c r="B546" s="48" t="s">
        <v>166</v>
      </c>
      <c r="C546" s="48" t="s">
        <v>152</v>
      </c>
      <c r="D546" s="50"/>
      <c r="E546" s="50"/>
      <c r="F546" s="51" t="s">
        <v>637</v>
      </c>
      <c r="G546" s="81">
        <v>0</v>
      </c>
      <c r="H546" s="52">
        <v>0</v>
      </c>
      <c r="I546" s="52">
        <v>0</v>
      </c>
      <c r="J546" s="52">
        <v>0</v>
      </c>
      <c r="K546" s="52">
        <v>0</v>
      </c>
    </row>
  </sheetData>
  <mergeCells count="8">
    <mergeCell ref="A2:K2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6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K47"/>
  <sheetViews>
    <sheetView zoomScale="70" zoomScaleNormal="70" workbookViewId="0">
      <selection activeCell="S40" sqref="S40"/>
    </sheetView>
  </sheetViews>
  <sheetFormatPr defaultColWidth="9" defaultRowHeight="13.5"/>
  <cols>
    <col min="1" max="3" width="6.775" customWidth="1"/>
    <col min="4" max="5" width="5.225" customWidth="1"/>
    <col min="6" max="6" width="49" customWidth="1"/>
    <col min="7" max="8" width="15.3833333333333" style="35"/>
    <col min="9" max="9" width="16.6333333333333" style="35"/>
    <col min="10" max="10" width="15.3833333333333" style="35"/>
    <col min="11" max="11" width="16.6333333333333" style="35"/>
  </cols>
  <sheetData>
    <row r="1" spans="1:11">
      <c r="A1" s="36" t="s">
        <v>638</v>
      </c>
      <c r="B1" s="37"/>
      <c r="C1" s="37"/>
      <c r="D1" s="37"/>
      <c r="E1" s="37"/>
      <c r="F1" s="37"/>
      <c r="G1" s="38"/>
      <c r="H1" s="39"/>
      <c r="I1" s="39"/>
      <c r="J1" s="39"/>
      <c r="K1" s="39"/>
    </row>
    <row r="2" ht="25.5" spans="1:11">
      <c r="A2" s="3" t="s">
        <v>639</v>
      </c>
      <c r="B2" s="3"/>
      <c r="C2" s="3"/>
      <c r="D2" s="3"/>
      <c r="E2" s="3"/>
      <c r="F2" s="3"/>
      <c r="G2" s="40"/>
      <c r="H2" s="40"/>
      <c r="I2" s="40"/>
      <c r="J2" s="40"/>
      <c r="K2" s="40"/>
    </row>
    <row r="3" ht="14.25" spans="1:11">
      <c r="A3" s="6"/>
      <c r="B3" s="6"/>
      <c r="C3" s="6"/>
      <c r="D3" s="6"/>
      <c r="E3" s="7"/>
      <c r="F3" s="7"/>
      <c r="G3" s="41"/>
      <c r="H3" s="41"/>
      <c r="I3" s="41"/>
      <c r="J3" s="41"/>
      <c r="K3" s="53" t="s">
        <v>2</v>
      </c>
    </row>
    <row r="4" ht="24" customHeight="1" spans="1:11">
      <c r="A4" s="11" t="s">
        <v>136</v>
      </c>
      <c r="B4" s="11"/>
      <c r="C4" s="11"/>
      <c r="D4" s="11" t="s">
        <v>137</v>
      </c>
      <c r="E4" s="11"/>
      <c r="F4" s="11"/>
      <c r="G4" s="42" t="s">
        <v>138</v>
      </c>
      <c r="H4" s="42"/>
      <c r="I4" s="42"/>
      <c r="J4" s="42"/>
      <c r="K4" s="42"/>
    </row>
    <row r="5" ht="24" customHeight="1" spans="1:11">
      <c r="A5" s="11"/>
      <c r="B5" s="11"/>
      <c r="C5" s="11"/>
      <c r="D5" s="11"/>
      <c r="E5" s="11"/>
      <c r="F5" s="11"/>
      <c r="G5" s="42" t="s">
        <v>139</v>
      </c>
      <c r="H5" s="42" t="s">
        <v>140</v>
      </c>
      <c r="I5" s="42"/>
      <c r="J5" s="42" t="s">
        <v>141</v>
      </c>
      <c r="K5" s="42"/>
    </row>
    <row r="6" ht="24" customHeight="1" spans="1:11">
      <c r="A6" s="11" t="s">
        <v>142</v>
      </c>
      <c r="B6" s="11" t="s">
        <v>143</v>
      </c>
      <c r="C6" s="11" t="s">
        <v>144</v>
      </c>
      <c r="D6" s="11"/>
      <c r="E6" s="11"/>
      <c r="F6" s="11"/>
      <c r="G6" s="42"/>
      <c r="H6" s="42" t="s">
        <v>145</v>
      </c>
      <c r="I6" s="42" t="s">
        <v>146</v>
      </c>
      <c r="J6" s="42" t="s">
        <v>147</v>
      </c>
      <c r="K6" s="42" t="s">
        <v>148</v>
      </c>
    </row>
    <row r="7" ht="22" customHeight="1" spans="1:11">
      <c r="A7" s="43" t="s">
        <v>149</v>
      </c>
      <c r="B7" s="43"/>
      <c r="C7" s="43"/>
      <c r="D7" s="44"/>
      <c r="E7" s="45"/>
      <c r="F7" s="46"/>
      <c r="G7" s="47">
        <v>148589.8351208</v>
      </c>
      <c r="H7" s="47">
        <v>266551.7275538</v>
      </c>
      <c r="I7" s="47">
        <v>-117961.892433</v>
      </c>
      <c r="J7" s="47">
        <v>163171.464656</v>
      </c>
      <c r="K7" s="47">
        <v>-163171.464656</v>
      </c>
    </row>
    <row r="8" ht="22" customHeight="1" spans="1:11">
      <c r="A8" s="48" t="s">
        <v>499</v>
      </c>
      <c r="B8" s="48"/>
      <c r="C8" s="48"/>
      <c r="D8" s="49" t="s">
        <v>500</v>
      </c>
      <c r="E8" s="50"/>
      <c r="F8" s="51"/>
      <c r="G8" s="52">
        <v>-115998.5937872</v>
      </c>
      <c r="H8" s="52">
        <v>1660.1334358</v>
      </c>
      <c r="I8" s="52">
        <v>-117658.727223</v>
      </c>
      <c r="J8" s="52">
        <v>71482.02461</v>
      </c>
      <c r="K8" s="52">
        <v>-71482.02461</v>
      </c>
    </row>
    <row r="9" ht="22" customHeight="1" spans="1:11">
      <c r="A9" s="48" t="s">
        <v>499</v>
      </c>
      <c r="B9" s="48" t="s">
        <v>159</v>
      </c>
      <c r="C9" s="48"/>
      <c r="D9" s="49"/>
      <c r="E9" s="50" t="s">
        <v>640</v>
      </c>
      <c r="F9" s="51"/>
      <c r="G9" s="52">
        <v>-136331.0033</v>
      </c>
      <c r="H9" s="52">
        <v>456.559166</v>
      </c>
      <c r="I9" s="52">
        <v>-105600.168817</v>
      </c>
      <c r="J9" s="52">
        <v>35891.635753</v>
      </c>
      <c r="K9" s="52">
        <v>-67079.029402</v>
      </c>
    </row>
    <row r="10" ht="22" customHeight="1" spans="1:11">
      <c r="A10" s="48" t="s">
        <v>499</v>
      </c>
      <c r="B10" s="48" t="s">
        <v>159</v>
      </c>
      <c r="C10" s="48" t="s">
        <v>152</v>
      </c>
      <c r="D10" s="49"/>
      <c r="E10" s="50"/>
      <c r="F10" s="51" t="s">
        <v>641</v>
      </c>
      <c r="G10" s="52">
        <v>-27535.909219</v>
      </c>
      <c r="H10" s="52">
        <v>0</v>
      </c>
      <c r="I10" s="52">
        <v>-24791.587513</v>
      </c>
      <c r="J10" s="52">
        <v>2539.644074</v>
      </c>
      <c r="K10" s="52">
        <v>-5283.96578</v>
      </c>
    </row>
    <row r="11" ht="22" customHeight="1" spans="1:11">
      <c r="A11" s="48" t="s">
        <v>499</v>
      </c>
      <c r="B11" s="48" t="s">
        <v>159</v>
      </c>
      <c r="C11" s="48" t="s">
        <v>155</v>
      </c>
      <c r="D11" s="49"/>
      <c r="E11" s="50"/>
      <c r="F11" s="51" t="s">
        <v>642</v>
      </c>
      <c r="G11" s="52">
        <v>-163.796049</v>
      </c>
      <c r="H11" s="52">
        <v>0</v>
      </c>
      <c r="I11" s="52">
        <v>-163.796049</v>
      </c>
      <c r="J11" s="52">
        <v>0</v>
      </c>
      <c r="K11" s="52">
        <v>0</v>
      </c>
    </row>
    <row r="12" ht="22" customHeight="1" spans="1:11">
      <c r="A12" s="48" t="s">
        <v>499</v>
      </c>
      <c r="B12" s="48" t="s">
        <v>159</v>
      </c>
      <c r="C12" s="48" t="s">
        <v>166</v>
      </c>
      <c r="D12" s="49"/>
      <c r="E12" s="50"/>
      <c r="F12" s="51" t="s">
        <v>643</v>
      </c>
      <c r="G12" s="52">
        <v>-119.94411</v>
      </c>
      <c r="H12" s="52">
        <v>0</v>
      </c>
      <c r="I12" s="52">
        <v>-130.050882</v>
      </c>
      <c r="J12" s="52">
        <v>175.027736</v>
      </c>
      <c r="K12" s="52">
        <v>-164.920964</v>
      </c>
    </row>
    <row r="13" ht="22" customHeight="1" spans="1:11">
      <c r="A13" s="48" t="s">
        <v>499</v>
      </c>
      <c r="B13" s="48" t="s">
        <v>159</v>
      </c>
      <c r="C13" s="48" t="s">
        <v>157</v>
      </c>
      <c r="D13" s="49"/>
      <c r="E13" s="50"/>
      <c r="F13" s="51" t="s">
        <v>644</v>
      </c>
      <c r="G13" s="52">
        <v>-9188.213664</v>
      </c>
      <c r="H13" s="52">
        <v>0</v>
      </c>
      <c r="I13" s="52">
        <v>-9902.063664</v>
      </c>
      <c r="J13" s="52">
        <v>11003.192521</v>
      </c>
      <c r="K13" s="52">
        <v>-10289.342521</v>
      </c>
    </row>
    <row r="14" ht="22" customHeight="1" spans="1:11">
      <c r="A14" s="48" t="s">
        <v>499</v>
      </c>
      <c r="B14" s="48" t="s">
        <v>159</v>
      </c>
      <c r="C14" s="48" t="s">
        <v>182</v>
      </c>
      <c r="D14" s="49"/>
      <c r="E14" s="50"/>
      <c r="F14" s="51" t="s">
        <v>645</v>
      </c>
      <c r="G14" s="52">
        <v>-6895.17743</v>
      </c>
      <c r="H14" s="52">
        <v>0</v>
      </c>
      <c r="I14" s="52">
        <v>-6895.17743</v>
      </c>
      <c r="J14" s="52">
        <v>195.17743</v>
      </c>
      <c r="K14" s="52">
        <v>-195.17743</v>
      </c>
    </row>
    <row r="15" ht="22" customHeight="1" spans="1:11">
      <c r="A15" s="48" t="s">
        <v>499</v>
      </c>
      <c r="B15" s="48" t="s">
        <v>159</v>
      </c>
      <c r="C15" s="48" t="s">
        <v>192</v>
      </c>
      <c r="D15" s="49"/>
      <c r="E15" s="50"/>
      <c r="F15" s="51" t="s">
        <v>646</v>
      </c>
      <c r="G15" s="52">
        <v>-1.028168</v>
      </c>
      <c r="H15" s="52">
        <v>0</v>
      </c>
      <c r="I15" s="52">
        <v>-1.028168</v>
      </c>
      <c r="J15" s="52">
        <v>6.240224</v>
      </c>
      <c r="K15" s="52">
        <v>-6.240224</v>
      </c>
    </row>
    <row r="16" ht="22" customHeight="1" spans="1:11">
      <c r="A16" s="48" t="s">
        <v>499</v>
      </c>
      <c r="B16" s="48" t="s">
        <v>159</v>
      </c>
      <c r="C16" s="48" t="s">
        <v>201</v>
      </c>
      <c r="D16" s="49"/>
      <c r="E16" s="50"/>
      <c r="F16" s="51" t="s">
        <v>647</v>
      </c>
      <c r="G16" s="52">
        <v>-26</v>
      </c>
      <c r="H16" s="52">
        <v>0</v>
      </c>
      <c r="I16" s="52">
        <v>-26</v>
      </c>
      <c r="J16" s="52">
        <v>28</v>
      </c>
      <c r="K16" s="52">
        <v>-28</v>
      </c>
    </row>
    <row r="17" ht="22" customHeight="1" spans="1:11">
      <c r="A17" s="48" t="s">
        <v>499</v>
      </c>
      <c r="B17" s="48" t="s">
        <v>159</v>
      </c>
      <c r="C17" s="48" t="s">
        <v>251</v>
      </c>
      <c r="D17" s="49"/>
      <c r="E17" s="50"/>
      <c r="F17" s="51" t="s">
        <v>648</v>
      </c>
      <c r="G17" s="52">
        <v>-10.844416</v>
      </c>
      <c r="H17" s="52">
        <v>0</v>
      </c>
      <c r="I17" s="52">
        <v>-10.844416</v>
      </c>
      <c r="J17" s="52">
        <v>211.813301</v>
      </c>
      <c r="K17" s="52">
        <v>-211.813301</v>
      </c>
    </row>
    <row r="18" ht="22" customHeight="1" spans="1:11">
      <c r="A18" s="48" t="s">
        <v>499</v>
      </c>
      <c r="B18" s="48" t="s">
        <v>159</v>
      </c>
      <c r="C18" s="48" t="s">
        <v>161</v>
      </c>
      <c r="D18" s="49"/>
      <c r="E18" s="50"/>
      <c r="F18" s="51" t="s">
        <v>649</v>
      </c>
      <c r="G18" s="52">
        <v>-92390.090244</v>
      </c>
      <c r="H18" s="52">
        <v>456.559166</v>
      </c>
      <c r="I18" s="52">
        <v>-63679.620695</v>
      </c>
      <c r="J18" s="52">
        <v>21732.540467</v>
      </c>
      <c r="K18" s="52">
        <v>-50899.569182</v>
      </c>
    </row>
    <row r="19" ht="22" customHeight="1" spans="1:11">
      <c r="A19" s="48" t="s">
        <v>499</v>
      </c>
      <c r="B19" s="48" t="s">
        <v>192</v>
      </c>
      <c r="C19" s="48"/>
      <c r="D19" s="49"/>
      <c r="E19" s="50" t="s">
        <v>650</v>
      </c>
      <c r="F19" s="51"/>
      <c r="G19" s="52">
        <v>-0.488057</v>
      </c>
      <c r="H19" s="52">
        <v>0</v>
      </c>
      <c r="I19" s="52">
        <v>-0.488057</v>
      </c>
      <c r="J19" s="52">
        <v>0</v>
      </c>
      <c r="K19" s="52">
        <v>0</v>
      </c>
    </row>
    <row r="20" ht="22" customHeight="1" spans="1:11">
      <c r="A20" s="48" t="s">
        <v>499</v>
      </c>
      <c r="B20" s="48" t="s">
        <v>192</v>
      </c>
      <c r="C20" s="48"/>
      <c r="D20" s="49"/>
      <c r="E20" s="50"/>
      <c r="F20" s="51" t="s">
        <v>650</v>
      </c>
      <c r="G20" s="52">
        <v>-0.488057</v>
      </c>
      <c r="H20" s="52">
        <v>0</v>
      </c>
      <c r="I20" s="52">
        <v>-0.488057</v>
      </c>
      <c r="J20" s="52">
        <v>0</v>
      </c>
      <c r="K20" s="52">
        <v>0</v>
      </c>
    </row>
    <row r="21" ht="22" customHeight="1" spans="1:11">
      <c r="A21" s="48" t="s">
        <v>499</v>
      </c>
      <c r="B21" s="48" t="s">
        <v>196</v>
      </c>
      <c r="C21" s="48"/>
      <c r="D21" s="49"/>
      <c r="E21" s="50" t="s">
        <v>651</v>
      </c>
      <c r="F21" s="51"/>
      <c r="G21" s="52">
        <v>-9615.9911302</v>
      </c>
      <c r="H21" s="52">
        <v>1203.5742698</v>
      </c>
      <c r="I21" s="52">
        <v>-12058.070349</v>
      </c>
      <c r="J21" s="52">
        <v>5590.388857</v>
      </c>
      <c r="K21" s="52">
        <v>-4351.883908</v>
      </c>
    </row>
    <row r="22" ht="22" customHeight="1" spans="1:11">
      <c r="A22" s="48" t="s">
        <v>499</v>
      </c>
      <c r="B22" s="48" t="s">
        <v>196</v>
      </c>
      <c r="C22" s="48" t="s">
        <v>152</v>
      </c>
      <c r="D22" s="49"/>
      <c r="E22" s="50"/>
      <c r="F22" s="51" t="s">
        <v>652</v>
      </c>
      <c r="G22" s="52">
        <v>99.15</v>
      </c>
      <c r="H22" s="52">
        <v>0</v>
      </c>
      <c r="I22" s="52">
        <v>0</v>
      </c>
      <c r="J22" s="52">
        <v>99.15</v>
      </c>
      <c r="K22" s="52">
        <v>0</v>
      </c>
    </row>
    <row r="23" ht="22" customHeight="1" spans="1:11">
      <c r="A23" s="48" t="s">
        <v>499</v>
      </c>
      <c r="B23" s="48" t="s">
        <v>196</v>
      </c>
      <c r="C23" s="48" t="s">
        <v>155</v>
      </c>
      <c r="D23" s="49"/>
      <c r="E23" s="50"/>
      <c r="F23" s="51" t="s">
        <v>653</v>
      </c>
      <c r="G23" s="52">
        <v>-489.156792</v>
      </c>
      <c r="H23" s="52">
        <v>256.807137</v>
      </c>
      <c r="I23" s="52">
        <v>-670.556108</v>
      </c>
      <c r="J23" s="52">
        <v>2039.74359</v>
      </c>
      <c r="K23" s="52">
        <v>-2115.151411</v>
      </c>
    </row>
    <row r="24" ht="22" customHeight="1" spans="1:11">
      <c r="A24" s="48" t="s">
        <v>499</v>
      </c>
      <c r="B24" s="48" t="s">
        <v>196</v>
      </c>
      <c r="C24" s="48" t="s">
        <v>161</v>
      </c>
      <c r="D24" s="49"/>
      <c r="E24" s="50"/>
      <c r="F24" s="51" t="s">
        <v>654</v>
      </c>
      <c r="G24" s="52">
        <v>-9225.9843382</v>
      </c>
      <c r="H24" s="52">
        <v>946.7671328</v>
      </c>
      <c r="I24" s="52">
        <v>-11387.514241</v>
      </c>
      <c r="J24" s="52">
        <v>3451.495267</v>
      </c>
      <c r="K24" s="52">
        <v>-2236.732497</v>
      </c>
    </row>
    <row r="25" ht="22" customHeight="1" spans="1:11">
      <c r="A25" s="48" t="s">
        <v>499</v>
      </c>
      <c r="B25" s="48" t="s">
        <v>201</v>
      </c>
      <c r="C25" s="48"/>
      <c r="D25" s="49"/>
      <c r="E25" s="50" t="s">
        <v>655</v>
      </c>
      <c r="F25" s="51"/>
      <c r="G25" s="52">
        <v>29948.8887</v>
      </c>
      <c r="H25" s="52">
        <v>0</v>
      </c>
      <c r="I25" s="52">
        <v>0</v>
      </c>
      <c r="J25" s="52">
        <v>30000</v>
      </c>
      <c r="K25" s="52">
        <v>-51.1113</v>
      </c>
    </row>
    <row r="26" ht="22" customHeight="1" spans="1:11">
      <c r="A26" s="48" t="s">
        <v>499</v>
      </c>
      <c r="B26" s="48" t="s">
        <v>201</v>
      </c>
      <c r="C26" s="48" t="s">
        <v>152</v>
      </c>
      <c r="D26" s="49"/>
      <c r="E26" s="50"/>
      <c r="F26" s="51" t="s">
        <v>656</v>
      </c>
      <c r="G26" s="52">
        <v>29948.8887</v>
      </c>
      <c r="H26" s="52">
        <v>0</v>
      </c>
      <c r="I26" s="52">
        <v>0</v>
      </c>
      <c r="J26" s="52">
        <v>30000</v>
      </c>
      <c r="K26" s="52">
        <v>-51.1113</v>
      </c>
    </row>
    <row r="27" ht="22" customHeight="1" spans="1:11">
      <c r="A27" s="48" t="s">
        <v>499</v>
      </c>
      <c r="B27" s="48" t="s">
        <v>657</v>
      </c>
      <c r="C27" s="48"/>
      <c r="D27" s="49"/>
      <c r="E27" s="50" t="s">
        <v>658</v>
      </c>
      <c r="F27" s="51"/>
      <c r="G27" s="52">
        <v>0</v>
      </c>
      <c r="H27" s="52">
        <v>0</v>
      </c>
      <c r="I27" s="52">
        <v>0</v>
      </c>
      <c r="J27" s="52">
        <v>0</v>
      </c>
      <c r="K27" s="52">
        <v>0</v>
      </c>
    </row>
    <row r="28" ht="22" customHeight="1" spans="1:11">
      <c r="A28" s="48" t="s">
        <v>499</v>
      </c>
      <c r="B28" s="48" t="s">
        <v>657</v>
      </c>
      <c r="C28" s="48" t="s">
        <v>161</v>
      </c>
      <c r="D28" s="49"/>
      <c r="E28" s="50"/>
      <c r="F28" s="51" t="s">
        <v>659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</row>
    <row r="29" ht="22" customHeight="1" spans="1:11">
      <c r="A29" s="48" t="s">
        <v>618</v>
      </c>
      <c r="B29" s="48"/>
      <c r="C29" s="48"/>
      <c r="D29" s="49" t="s">
        <v>619</v>
      </c>
      <c r="E29" s="50"/>
      <c r="F29" s="51"/>
      <c r="G29" s="52">
        <v>264577.23479</v>
      </c>
      <c r="H29" s="52">
        <v>264880.4</v>
      </c>
      <c r="I29" s="52">
        <v>-303.16521</v>
      </c>
      <c r="J29" s="52">
        <v>91689.440046</v>
      </c>
      <c r="K29" s="52">
        <v>-91689.440046</v>
      </c>
    </row>
    <row r="30" ht="22" customHeight="1" spans="1:11">
      <c r="A30" s="48" t="s">
        <v>618</v>
      </c>
      <c r="B30" s="48" t="s">
        <v>157</v>
      </c>
      <c r="C30" s="48"/>
      <c r="D30" s="49"/>
      <c r="E30" s="50" t="s">
        <v>660</v>
      </c>
      <c r="F30" s="51"/>
      <c r="G30" s="52">
        <v>264800</v>
      </c>
      <c r="H30" s="52">
        <v>264800</v>
      </c>
      <c r="I30" s="52">
        <v>0</v>
      </c>
      <c r="J30" s="52">
        <v>91283.475046</v>
      </c>
      <c r="K30" s="52">
        <v>-91283.475046</v>
      </c>
    </row>
    <row r="31" ht="22" customHeight="1" spans="1:11">
      <c r="A31" s="48" t="s">
        <v>618</v>
      </c>
      <c r="B31" s="48" t="s">
        <v>157</v>
      </c>
      <c r="C31" s="48" t="s">
        <v>155</v>
      </c>
      <c r="D31" s="49"/>
      <c r="E31" s="50"/>
      <c r="F31" s="51" t="s">
        <v>661</v>
      </c>
      <c r="G31" s="52">
        <v>264800</v>
      </c>
      <c r="H31" s="52">
        <v>264800</v>
      </c>
      <c r="I31" s="52">
        <v>0</v>
      </c>
      <c r="J31" s="52">
        <v>91283.475046</v>
      </c>
      <c r="K31" s="52">
        <v>-91283.475046</v>
      </c>
    </row>
    <row r="32" ht="22" customHeight="1" spans="1:11">
      <c r="A32" s="48" t="s">
        <v>618</v>
      </c>
      <c r="B32" s="48" t="s">
        <v>159</v>
      </c>
      <c r="C32" s="48"/>
      <c r="D32" s="49"/>
      <c r="E32" s="50" t="s">
        <v>662</v>
      </c>
      <c r="F32" s="51"/>
      <c r="G32" s="52">
        <v>0</v>
      </c>
      <c r="H32" s="52">
        <v>0</v>
      </c>
      <c r="I32" s="52">
        <v>0</v>
      </c>
      <c r="J32" s="52">
        <v>0</v>
      </c>
      <c r="K32" s="52">
        <v>0</v>
      </c>
    </row>
    <row r="33" ht="22" customHeight="1" spans="1:11">
      <c r="A33" s="48" t="s">
        <v>618</v>
      </c>
      <c r="B33" s="48" t="s">
        <v>159</v>
      </c>
      <c r="C33" s="48" t="s">
        <v>175</v>
      </c>
      <c r="D33" s="49"/>
      <c r="E33" s="50"/>
      <c r="F33" s="51" t="s">
        <v>663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</row>
    <row r="34" ht="22" customHeight="1" spans="1:11">
      <c r="A34" s="48" t="s">
        <v>618</v>
      </c>
      <c r="B34" s="48" t="s">
        <v>664</v>
      </c>
      <c r="C34" s="48"/>
      <c r="D34" s="49"/>
      <c r="E34" s="50" t="s">
        <v>665</v>
      </c>
      <c r="F34" s="51"/>
      <c r="G34" s="52">
        <v>-222.76521</v>
      </c>
      <c r="H34" s="52">
        <v>80.4</v>
      </c>
      <c r="I34" s="52">
        <v>-303.16521</v>
      </c>
      <c r="J34" s="52">
        <v>405.965</v>
      </c>
      <c r="K34" s="52">
        <v>-405.965</v>
      </c>
    </row>
    <row r="35" ht="22" customHeight="1" spans="1:11">
      <c r="A35" s="48" t="s">
        <v>618</v>
      </c>
      <c r="B35" s="48" t="s">
        <v>664</v>
      </c>
      <c r="C35" s="48" t="s">
        <v>155</v>
      </c>
      <c r="D35" s="49"/>
      <c r="E35" s="50"/>
      <c r="F35" s="51" t="s">
        <v>666</v>
      </c>
      <c r="G35" s="52">
        <v>-22.77497</v>
      </c>
      <c r="H35" s="52">
        <v>0.4</v>
      </c>
      <c r="I35" s="52">
        <v>-23.17497</v>
      </c>
      <c r="J35" s="52">
        <v>351.64</v>
      </c>
      <c r="K35" s="52">
        <v>-351.64</v>
      </c>
    </row>
    <row r="36" ht="22" customHeight="1" spans="1:11">
      <c r="A36" s="48" t="s">
        <v>618</v>
      </c>
      <c r="B36" s="48" t="s">
        <v>664</v>
      </c>
      <c r="C36" s="48" t="s">
        <v>166</v>
      </c>
      <c r="D36" s="49"/>
      <c r="E36" s="50"/>
      <c r="F36" s="51" t="s">
        <v>667</v>
      </c>
      <c r="G36" s="52">
        <v>-279.99024</v>
      </c>
      <c r="H36" s="52">
        <v>0</v>
      </c>
      <c r="I36" s="52">
        <v>-279.99024</v>
      </c>
      <c r="J36" s="52">
        <v>54.325</v>
      </c>
      <c r="K36" s="52">
        <v>-54.325</v>
      </c>
    </row>
    <row r="37" ht="22" customHeight="1" spans="1:11">
      <c r="A37" s="48" t="s">
        <v>618</v>
      </c>
      <c r="B37" s="48" t="s">
        <v>664</v>
      </c>
      <c r="C37" s="48" t="s">
        <v>182</v>
      </c>
      <c r="D37" s="49"/>
      <c r="E37" s="50"/>
      <c r="F37" s="51" t="s">
        <v>668</v>
      </c>
      <c r="G37" s="52">
        <v>80</v>
      </c>
      <c r="H37" s="52">
        <v>80</v>
      </c>
      <c r="I37" s="52">
        <v>0</v>
      </c>
      <c r="J37" s="52">
        <v>0</v>
      </c>
      <c r="K37" s="52">
        <v>0</v>
      </c>
    </row>
    <row r="38" ht="22" customHeight="1" spans="1:11">
      <c r="A38" s="48" t="s">
        <v>631</v>
      </c>
      <c r="B38" s="48"/>
      <c r="C38" s="48"/>
      <c r="D38" s="49" t="s">
        <v>632</v>
      </c>
      <c r="E38" s="50"/>
      <c r="F38" s="51"/>
      <c r="G38" s="52">
        <v>0</v>
      </c>
      <c r="H38" s="52">
        <v>0</v>
      </c>
      <c r="I38" s="52">
        <v>0</v>
      </c>
      <c r="J38" s="52">
        <v>0</v>
      </c>
      <c r="K38" s="52">
        <v>0</v>
      </c>
    </row>
    <row r="39" ht="22" customHeight="1" spans="1:11">
      <c r="A39" s="48" t="s">
        <v>631</v>
      </c>
      <c r="B39" s="48" t="s">
        <v>157</v>
      </c>
      <c r="C39" s="48"/>
      <c r="D39" s="49"/>
      <c r="E39" s="50" t="s">
        <v>669</v>
      </c>
      <c r="F39" s="51"/>
      <c r="G39" s="52">
        <v>0</v>
      </c>
      <c r="H39" s="52">
        <v>0</v>
      </c>
      <c r="I39" s="52">
        <v>0</v>
      </c>
      <c r="J39" s="52">
        <v>0</v>
      </c>
      <c r="K39" s="52">
        <v>0</v>
      </c>
    </row>
    <row r="40" ht="22" customHeight="1" spans="1:11">
      <c r="A40" s="48" t="s">
        <v>631</v>
      </c>
      <c r="B40" s="48" t="s">
        <v>157</v>
      </c>
      <c r="C40" s="48" t="s">
        <v>192</v>
      </c>
      <c r="D40" s="49"/>
      <c r="E40" s="50"/>
      <c r="F40" s="51" t="s">
        <v>670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</row>
    <row r="41" ht="22" customHeight="1" spans="1:11">
      <c r="A41" s="48" t="s">
        <v>631</v>
      </c>
      <c r="B41" s="48" t="s">
        <v>157</v>
      </c>
      <c r="C41" s="48" t="s">
        <v>222</v>
      </c>
      <c r="D41" s="49"/>
      <c r="E41" s="50"/>
      <c r="F41" s="51" t="s">
        <v>671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</row>
    <row r="42" ht="22" customHeight="1" spans="1:11">
      <c r="A42" s="48" t="s">
        <v>631</v>
      </c>
      <c r="B42" s="48" t="s">
        <v>157</v>
      </c>
      <c r="C42" s="48" t="s">
        <v>672</v>
      </c>
      <c r="D42" s="49"/>
      <c r="E42" s="50"/>
      <c r="F42" s="51" t="s">
        <v>673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</row>
    <row r="43" ht="22" customHeight="1" spans="1:11">
      <c r="A43" s="48" t="s">
        <v>635</v>
      </c>
      <c r="B43" s="48"/>
      <c r="C43" s="48"/>
      <c r="D43" s="49" t="s">
        <v>636</v>
      </c>
      <c r="E43" s="50"/>
      <c r="F43" s="51"/>
      <c r="G43" s="52">
        <v>11.194118</v>
      </c>
      <c r="H43" s="52">
        <v>11.194118</v>
      </c>
      <c r="I43" s="52">
        <v>0</v>
      </c>
      <c r="J43" s="52">
        <v>0</v>
      </c>
      <c r="K43" s="52">
        <v>0</v>
      </c>
    </row>
    <row r="44" ht="22" customHeight="1" spans="1:11">
      <c r="A44" s="48" t="s">
        <v>635</v>
      </c>
      <c r="B44" s="48" t="s">
        <v>157</v>
      </c>
      <c r="C44" s="48"/>
      <c r="D44" s="49"/>
      <c r="E44" s="50" t="s">
        <v>674</v>
      </c>
      <c r="F44" s="51"/>
      <c r="G44" s="52">
        <v>11.194118</v>
      </c>
      <c r="H44" s="52">
        <v>11.194118</v>
      </c>
      <c r="I44" s="52">
        <v>0</v>
      </c>
      <c r="J44" s="52">
        <v>0</v>
      </c>
      <c r="K44" s="52">
        <v>0</v>
      </c>
    </row>
    <row r="45" ht="22" customHeight="1" spans="1:11">
      <c r="A45" s="48" t="s">
        <v>635</v>
      </c>
      <c r="B45" s="48" t="s">
        <v>157</v>
      </c>
      <c r="C45" s="48" t="s">
        <v>192</v>
      </c>
      <c r="D45" s="49"/>
      <c r="E45" s="50"/>
      <c r="F45" s="51" t="s">
        <v>675</v>
      </c>
      <c r="G45" s="52">
        <v>0.062035</v>
      </c>
      <c r="H45" s="52">
        <v>0.062035</v>
      </c>
      <c r="I45" s="52">
        <v>0</v>
      </c>
      <c r="J45" s="52">
        <v>0</v>
      </c>
      <c r="K45" s="52">
        <v>0</v>
      </c>
    </row>
    <row r="46" ht="22" customHeight="1" spans="1:11">
      <c r="A46" s="48" t="s">
        <v>635</v>
      </c>
      <c r="B46" s="48" t="s">
        <v>157</v>
      </c>
      <c r="C46" s="48" t="s">
        <v>222</v>
      </c>
      <c r="D46" s="49"/>
      <c r="E46" s="50"/>
      <c r="F46" s="51" t="s">
        <v>676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</row>
    <row r="47" ht="22" customHeight="1" spans="1:11">
      <c r="A47" s="48" t="s">
        <v>635</v>
      </c>
      <c r="B47" s="48" t="s">
        <v>157</v>
      </c>
      <c r="C47" s="48" t="s">
        <v>672</v>
      </c>
      <c r="D47" s="49"/>
      <c r="E47" s="50"/>
      <c r="F47" s="51" t="s">
        <v>677</v>
      </c>
      <c r="G47" s="52">
        <v>11.132083</v>
      </c>
      <c r="H47" s="52">
        <v>11.132083</v>
      </c>
      <c r="I47" s="52">
        <v>0</v>
      </c>
      <c r="J47" s="52">
        <v>0</v>
      </c>
      <c r="K47" s="52">
        <v>0</v>
      </c>
    </row>
  </sheetData>
  <mergeCells count="8">
    <mergeCell ref="A2:K2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55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K10"/>
  <sheetViews>
    <sheetView workbookViewId="0">
      <selection activeCell="P32" sqref="P32"/>
    </sheetView>
  </sheetViews>
  <sheetFormatPr defaultColWidth="9" defaultRowHeight="13.5"/>
  <cols>
    <col min="1" max="3" width="5.5" customWidth="1"/>
    <col min="6" max="6" width="31.75" customWidth="1"/>
    <col min="7" max="7" width="13.8916666666667" style="25" customWidth="1"/>
    <col min="8" max="11" width="13.8916666666667" customWidth="1"/>
  </cols>
  <sheetData>
    <row r="1" ht="28" customHeight="1" spans="1:1">
      <c r="A1" s="1" t="s">
        <v>678</v>
      </c>
    </row>
    <row r="2" ht="25.5" spans="1:11">
      <c r="A2" s="2" t="s">
        <v>679</v>
      </c>
      <c r="B2" s="2"/>
      <c r="C2" s="2"/>
      <c r="D2" s="2"/>
      <c r="E2" s="2"/>
      <c r="F2" s="2"/>
      <c r="G2" s="26"/>
      <c r="H2" s="26"/>
      <c r="I2" s="26"/>
      <c r="J2" s="26"/>
      <c r="K2" s="26"/>
    </row>
    <row r="3" ht="14.25" spans="1:11">
      <c r="A3" s="5"/>
      <c r="B3" s="5"/>
      <c r="C3" s="5"/>
      <c r="D3" s="5"/>
      <c r="E3" s="27"/>
      <c r="F3" s="27"/>
      <c r="G3" s="28"/>
      <c r="H3" s="29"/>
      <c r="I3" s="29"/>
      <c r="J3" s="29"/>
      <c r="K3" s="29" t="s">
        <v>2</v>
      </c>
    </row>
    <row r="4" ht="33" customHeight="1" spans="1:11">
      <c r="A4" s="10" t="s">
        <v>136</v>
      </c>
      <c r="B4" s="10"/>
      <c r="C4" s="10"/>
      <c r="D4" s="10" t="s">
        <v>137</v>
      </c>
      <c r="E4" s="10"/>
      <c r="F4" s="10"/>
      <c r="G4" s="12" t="s">
        <v>138</v>
      </c>
      <c r="H4" s="12"/>
      <c r="I4" s="12"/>
      <c r="J4" s="12"/>
      <c r="K4" s="12"/>
    </row>
    <row r="5" ht="33" customHeight="1" spans="1:11">
      <c r="A5" s="10"/>
      <c r="B5" s="10"/>
      <c r="C5" s="10"/>
      <c r="D5" s="10"/>
      <c r="E5" s="10"/>
      <c r="F5" s="10"/>
      <c r="G5" s="12" t="s">
        <v>139</v>
      </c>
      <c r="H5" s="12" t="s">
        <v>140</v>
      </c>
      <c r="I5" s="12"/>
      <c r="J5" s="12" t="s">
        <v>141</v>
      </c>
      <c r="K5" s="12"/>
    </row>
    <row r="6" ht="33" customHeight="1" spans="1:11">
      <c r="A6" s="10" t="s">
        <v>142</v>
      </c>
      <c r="B6" s="10" t="s">
        <v>143</v>
      </c>
      <c r="C6" s="10" t="s">
        <v>144</v>
      </c>
      <c r="D6" s="10"/>
      <c r="E6" s="10"/>
      <c r="F6" s="10"/>
      <c r="G6" s="12"/>
      <c r="H6" s="12" t="s">
        <v>145</v>
      </c>
      <c r="I6" s="12" t="s">
        <v>146</v>
      </c>
      <c r="J6" s="12" t="s">
        <v>147</v>
      </c>
      <c r="K6" s="12" t="s">
        <v>148</v>
      </c>
    </row>
    <row r="7" ht="33" customHeight="1" spans="1:11">
      <c r="A7" s="10" t="s">
        <v>149</v>
      </c>
      <c r="B7" s="10"/>
      <c r="C7" s="10"/>
      <c r="D7" s="30"/>
      <c r="E7" s="31"/>
      <c r="F7" s="32"/>
      <c r="G7" s="33">
        <f>H7+I7+J7+K7</f>
        <v>-1140</v>
      </c>
      <c r="H7" s="34">
        <f t="shared" ref="H7:K7" si="0">H8</f>
        <v>0</v>
      </c>
      <c r="I7" s="34">
        <f t="shared" si="0"/>
        <v>-1140</v>
      </c>
      <c r="J7" s="34">
        <f t="shared" si="0"/>
        <v>0</v>
      </c>
      <c r="K7" s="34">
        <f t="shared" si="0"/>
        <v>0</v>
      </c>
    </row>
    <row r="8" ht="33" customHeight="1" spans="1:11">
      <c r="A8" s="18" t="s">
        <v>680</v>
      </c>
      <c r="B8" s="18"/>
      <c r="C8" s="18"/>
      <c r="D8" s="19" t="s">
        <v>681</v>
      </c>
      <c r="E8" s="20"/>
      <c r="F8" s="21"/>
      <c r="G8" s="22">
        <v>-1140</v>
      </c>
      <c r="H8" s="18"/>
      <c r="I8" s="18">
        <v>-1140</v>
      </c>
      <c r="J8" s="18"/>
      <c r="K8" s="18"/>
    </row>
    <row r="9" ht="33" customHeight="1" spans="1:11">
      <c r="A9" s="18" t="s">
        <v>680</v>
      </c>
      <c r="B9" s="18" t="s">
        <v>161</v>
      </c>
      <c r="C9" s="18"/>
      <c r="D9" s="19"/>
      <c r="E9" s="20" t="s">
        <v>682</v>
      </c>
      <c r="F9" s="21"/>
      <c r="G9" s="22">
        <v>-1140</v>
      </c>
      <c r="H9" s="18"/>
      <c r="I9" s="18">
        <v>-1140</v>
      </c>
      <c r="J9" s="18"/>
      <c r="K9" s="18"/>
    </row>
    <row r="10" ht="33" customHeight="1" spans="1:11">
      <c r="A10" s="18" t="s">
        <v>680</v>
      </c>
      <c r="B10" s="18" t="s">
        <v>161</v>
      </c>
      <c r="C10" s="18" t="s">
        <v>161</v>
      </c>
      <c r="D10" s="19"/>
      <c r="E10" s="20"/>
      <c r="F10" s="21" t="s">
        <v>682</v>
      </c>
      <c r="G10" s="22">
        <v>-1140</v>
      </c>
      <c r="H10" s="18"/>
      <c r="I10" s="18">
        <v>-1140</v>
      </c>
      <c r="J10" s="18"/>
      <c r="K10" s="18"/>
    </row>
  </sheetData>
  <mergeCells count="8">
    <mergeCell ref="A2:K2"/>
    <mergeCell ref="A3:D3"/>
    <mergeCell ref="G4:K4"/>
    <mergeCell ref="H5:I5"/>
    <mergeCell ref="J5:K5"/>
    <mergeCell ref="G5:G6"/>
    <mergeCell ref="A4:C5"/>
    <mergeCell ref="D4:F6"/>
  </mergeCells>
  <pageMargins left="0.75" right="0.75" top="1" bottom="1" header="0.5" footer="0.5"/>
  <pageSetup paperSize="9" scale="6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K22"/>
  <sheetViews>
    <sheetView workbookViewId="0">
      <selection activeCell="P31" sqref="P31"/>
    </sheetView>
  </sheetViews>
  <sheetFormatPr defaultColWidth="9" defaultRowHeight="13.5"/>
  <cols>
    <col min="4" max="5" width="7" customWidth="1"/>
    <col min="6" max="6" width="22.6666666666667" customWidth="1"/>
    <col min="7" max="11" width="11.775" customWidth="1"/>
  </cols>
  <sheetData>
    <row r="1" ht="27" customHeight="1" spans="1:1">
      <c r="A1" s="1" t="s">
        <v>683</v>
      </c>
    </row>
    <row r="2" ht="25.5" spans="1:11">
      <c r="A2" s="2" t="s">
        <v>684</v>
      </c>
      <c r="B2" s="2"/>
      <c r="C2" s="2"/>
      <c r="D2" s="3"/>
      <c r="E2" s="3"/>
      <c r="F2" s="3"/>
      <c r="G2" s="4"/>
      <c r="H2" s="4"/>
      <c r="I2" s="4"/>
      <c r="J2" s="4"/>
      <c r="K2" s="4"/>
    </row>
    <row r="3" ht="27" customHeight="1" spans="1:11">
      <c r="A3" s="5"/>
      <c r="B3" s="5"/>
      <c r="C3" s="5"/>
      <c r="D3" s="6"/>
      <c r="E3" s="7"/>
      <c r="F3" s="7"/>
      <c r="G3" s="8"/>
      <c r="H3" s="9"/>
      <c r="I3" s="9"/>
      <c r="J3" s="9" t="s">
        <v>2</v>
      </c>
      <c r="K3" s="9"/>
    </row>
    <row r="4" ht="28" customHeight="1" spans="1:11">
      <c r="A4" s="10" t="s">
        <v>136</v>
      </c>
      <c r="B4" s="10"/>
      <c r="C4" s="10"/>
      <c r="D4" s="11" t="s">
        <v>137</v>
      </c>
      <c r="E4" s="11"/>
      <c r="F4" s="11"/>
      <c r="G4" s="12" t="s">
        <v>138</v>
      </c>
      <c r="H4" s="12"/>
      <c r="I4" s="12"/>
      <c r="J4" s="12"/>
      <c r="K4" s="12"/>
    </row>
    <row r="5" ht="28" customHeight="1" spans="1:11">
      <c r="A5" s="10"/>
      <c r="B5" s="10"/>
      <c r="C5" s="10"/>
      <c r="D5" s="11"/>
      <c r="E5" s="11"/>
      <c r="F5" s="11"/>
      <c r="G5" s="12" t="s">
        <v>139</v>
      </c>
      <c r="H5" s="12" t="s">
        <v>140</v>
      </c>
      <c r="I5" s="12"/>
      <c r="J5" s="12" t="s">
        <v>141</v>
      </c>
      <c r="K5" s="12"/>
    </row>
    <row r="6" ht="28" customHeight="1" spans="1:11">
      <c r="A6" s="10" t="s">
        <v>142</v>
      </c>
      <c r="B6" s="10" t="s">
        <v>143</v>
      </c>
      <c r="C6" s="10" t="s">
        <v>144</v>
      </c>
      <c r="D6" s="11"/>
      <c r="E6" s="11"/>
      <c r="F6" s="11"/>
      <c r="G6" s="12"/>
      <c r="H6" s="12" t="s">
        <v>145</v>
      </c>
      <c r="I6" s="12" t="s">
        <v>146</v>
      </c>
      <c r="J6" s="12" t="s">
        <v>147</v>
      </c>
      <c r="K6" s="12" t="s">
        <v>148</v>
      </c>
    </row>
    <row r="7" ht="28" customHeight="1" spans="1:11">
      <c r="A7" s="13" t="s">
        <v>149</v>
      </c>
      <c r="B7" s="13"/>
      <c r="C7" s="13"/>
      <c r="D7" s="14"/>
      <c r="E7" s="15"/>
      <c r="F7" s="16"/>
      <c r="G7" s="17">
        <v>-307.430834</v>
      </c>
      <c r="H7" s="17">
        <v>0</v>
      </c>
      <c r="I7" s="17">
        <v>-307.430834</v>
      </c>
      <c r="J7" s="17">
        <v>5.726244</v>
      </c>
      <c r="K7" s="17">
        <v>-5.726244</v>
      </c>
    </row>
    <row r="8" ht="28" customHeight="1" spans="1:11">
      <c r="A8" s="18" t="s">
        <v>295</v>
      </c>
      <c r="B8" s="18"/>
      <c r="C8" s="18"/>
      <c r="D8" s="19" t="s">
        <v>296</v>
      </c>
      <c r="E8" s="20"/>
      <c r="F8" s="21"/>
      <c r="G8" s="17">
        <v>-307.430834</v>
      </c>
      <c r="H8" s="22">
        <v>0</v>
      </c>
      <c r="I8" s="22">
        <v>-307.430834</v>
      </c>
      <c r="J8" s="22">
        <v>5.726244</v>
      </c>
      <c r="K8" s="22">
        <v>-5.726244</v>
      </c>
    </row>
    <row r="9" ht="28" customHeight="1" spans="1:11">
      <c r="A9" s="18" t="s">
        <v>295</v>
      </c>
      <c r="B9" s="18" t="s">
        <v>155</v>
      </c>
      <c r="C9" s="18"/>
      <c r="D9" s="19"/>
      <c r="E9" s="23" t="s">
        <v>299</v>
      </c>
      <c r="F9" s="21"/>
      <c r="G9" s="17">
        <v>-142.867686</v>
      </c>
      <c r="H9" s="22">
        <v>0</v>
      </c>
      <c r="I9" s="22">
        <v>-142.867686</v>
      </c>
      <c r="J9" s="22">
        <v>3.064519</v>
      </c>
      <c r="K9" s="22">
        <v>-3.064519</v>
      </c>
    </row>
    <row r="10" ht="28" customHeight="1" spans="1:11">
      <c r="A10" s="18" t="s">
        <v>295</v>
      </c>
      <c r="B10" s="18" t="s">
        <v>155</v>
      </c>
      <c r="C10" s="18" t="s">
        <v>155</v>
      </c>
      <c r="D10" s="19"/>
      <c r="E10" s="20"/>
      <c r="F10" s="21" t="s">
        <v>301</v>
      </c>
      <c r="G10" s="17">
        <v>-6.305</v>
      </c>
      <c r="H10" s="22">
        <v>0</v>
      </c>
      <c r="I10" s="22">
        <v>-6.305</v>
      </c>
      <c r="J10" s="22">
        <v>0</v>
      </c>
      <c r="K10" s="22">
        <v>0</v>
      </c>
    </row>
    <row r="11" ht="28" customHeight="1" spans="1:11">
      <c r="A11" s="18" t="s">
        <v>295</v>
      </c>
      <c r="B11" s="18" t="s">
        <v>155</v>
      </c>
      <c r="C11" s="18" t="s">
        <v>166</v>
      </c>
      <c r="D11" s="19"/>
      <c r="E11" s="20"/>
      <c r="F11" s="21" t="s">
        <v>302</v>
      </c>
      <c r="G11" s="17">
        <v>-13</v>
      </c>
      <c r="H11" s="22">
        <v>0</v>
      </c>
      <c r="I11" s="22">
        <v>-13</v>
      </c>
      <c r="J11" s="22">
        <v>1.5</v>
      </c>
      <c r="K11" s="22">
        <v>-1.5</v>
      </c>
    </row>
    <row r="12" ht="28" customHeight="1" spans="1:11">
      <c r="A12" s="18" t="s">
        <v>295</v>
      </c>
      <c r="B12" s="18" t="s">
        <v>155</v>
      </c>
      <c r="C12" s="18" t="s">
        <v>157</v>
      </c>
      <c r="D12" s="19"/>
      <c r="E12" s="20"/>
      <c r="F12" s="21" t="s">
        <v>303</v>
      </c>
      <c r="G12" s="17">
        <v>-101.750886</v>
      </c>
      <c r="H12" s="22">
        <v>0</v>
      </c>
      <c r="I12" s="22">
        <v>-101.750886</v>
      </c>
      <c r="J12" s="22">
        <v>1.564519</v>
      </c>
      <c r="K12" s="22">
        <v>-1.564519</v>
      </c>
    </row>
    <row r="13" ht="28" customHeight="1" spans="1:11">
      <c r="A13" s="18" t="s">
        <v>295</v>
      </c>
      <c r="B13" s="18" t="s">
        <v>155</v>
      </c>
      <c r="C13" s="18" t="s">
        <v>161</v>
      </c>
      <c r="D13" s="19"/>
      <c r="E13" s="20"/>
      <c r="F13" s="21" t="s">
        <v>305</v>
      </c>
      <c r="G13" s="17">
        <v>-21.8118</v>
      </c>
      <c r="H13" s="22">
        <v>0</v>
      </c>
      <c r="I13" s="22">
        <v>-21.8118</v>
      </c>
      <c r="J13" s="22">
        <v>0</v>
      </c>
      <c r="K13" s="22">
        <v>0</v>
      </c>
    </row>
    <row r="14" ht="28" customHeight="1" spans="1:11">
      <c r="A14" s="18" t="s">
        <v>295</v>
      </c>
      <c r="B14" s="18" t="s">
        <v>166</v>
      </c>
      <c r="C14" s="18"/>
      <c r="D14" s="19"/>
      <c r="E14" s="20" t="s">
        <v>306</v>
      </c>
      <c r="F14" s="21"/>
      <c r="G14" s="17">
        <v>-50.5445</v>
      </c>
      <c r="H14" s="22">
        <v>0</v>
      </c>
      <c r="I14" s="22">
        <v>-50.5445</v>
      </c>
      <c r="J14" s="22">
        <v>2.661725</v>
      </c>
      <c r="K14" s="22">
        <v>-2.661725</v>
      </c>
    </row>
    <row r="15" ht="28" customHeight="1" spans="1:11">
      <c r="A15" s="18" t="s">
        <v>295</v>
      </c>
      <c r="B15" s="18" t="s">
        <v>166</v>
      </c>
      <c r="C15" s="18" t="s">
        <v>155</v>
      </c>
      <c r="D15" s="19"/>
      <c r="E15" s="23"/>
      <c r="F15" s="21" t="s">
        <v>308</v>
      </c>
      <c r="G15" s="17">
        <v>-50.5445</v>
      </c>
      <c r="H15" s="22">
        <v>0</v>
      </c>
      <c r="I15" s="22">
        <v>-50.5445</v>
      </c>
      <c r="J15" s="22">
        <v>2.661725</v>
      </c>
      <c r="K15" s="22">
        <v>-2.661725</v>
      </c>
    </row>
    <row r="16" ht="28" customHeight="1" spans="1:11">
      <c r="A16" s="18" t="s">
        <v>295</v>
      </c>
      <c r="B16" s="18" t="s">
        <v>157</v>
      </c>
      <c r="C16" s="18"/>
      <c r="D16" s="19"/>
      <c r="E16" s="20" t="s">
        <v>309</v>
      </c>
      <c r="F16" s="21"/>
      <c r="G16" s="17">
        <v>-77.890648</v>
      </c>
      <c r="H16" s="22">
        <v>0</v>
      </c>
      <c r="I16" s="22">
        <v>-77.890648</v>
      </c>
      <c r="J16" s="22">
        <v>0</v>
      </c>
      <c r="K16" s="22">
        <v>0</v>
      </c>
    </row>
    <row r="17" ht="28" customHeight="1" spans="1:11">
      <c r="A17" s="18" t="s">
        <v>295</v>
      </c>
      <c r="B17" s="18" t="s">
        <v>157</v>
      </c>
      <c r="C17" s="18" t="s">
        <v>157</v>
      </c>
      <c r="D17" s="19"/>
      <c r="E17" s="23"/>
      <c r="F17" s="21" t="s">
        <v>310</v>
      </c>
      <c r="G17" s="17">
        <v>-77.890648</v>
      </c>
      <c r="H17" s="22">
        <v>0</v>
      </c>
      <c r="I17" s="22">
        <v>-77.890648</v>
      </c>
      <c r="J17" s="22">
        <v>0</v>
      </c>
      <c r="K17" s="22">
        <v>0</v>
      </c>
    </row>
    <row r="18" ht="28" customHeight="1" spans="1:11">
      <c r="A18" s="18" t="s">
        <v>295</v>
      </c>
      <c r="B18" s="18" t="s">
        <v>178</v>
      </c>
      <c r="C18" s="18"/>
      <c r="D18" s="19"/>
      <c r="E18" s="20" t="s">
        <v>312</v>
      </c>
      <c r="F18" s="21"/>
      <c r="G18" s="17">
        <v>-2.504</v>
      </c>
      <c r="H18" s="22">
        <v>0</v>
      </c>
      <c r="I18" s="22">
        <v>-2.504</v>
      </c>
      <c r="J18" s="22">
        <v>0</v>
      </c>
      <c r="K18" s="22">
        <v>0</v>
      </c>
    </row>
    <row r="19" ht="28" customHeight="1" spans="1:11">
      <c r="A19" s="18" t="s">
        <v>295</v>
      </c>
      <c r="B19" s="18" t="s">
        <v>178</v>
      </c>
      <c r="C19" s="18" t="s">
        <v>152</v>
      </c>
      <c r="D19" s="19"/>
      <c r="E19" s="23"/>
      <c r="F19" s="21" t="s">
        <v>313</v>
      </c>
      <c r="G19" s="17">
        <v>-2.504</v>
      </c>
      <c r="H19" s="22">
        <v>0</v>
      </c>
      <c r="I19" s="24">
        <v>-2.504</v>
      </c>
      <c r="J19" s="22">
        <v>0</v>
      </c>
      <c r="K19" s="22">
        <v>0</v>
      </c>
    </row>
    <row r="20" ht="28" customHeight="1" spans="1:11">
      <c r="A20" s="18" t="s">
        <v>295</v>
      </c>
      <c r="B20" s="18" t="s">
        <v>159</v>
      </c>
      <c r="C20" s="18"/>
      <c r="D20" s="19"/>
      <c r="E20" s="20" t="s">
        <v>315</v>
      </c>
      <c r="F20" s="21"/>
      <c r="G20" s="17">
        <v>-33.624</v>
      </c>
      <c r="H20" s="22">
        <v>0</v>
      </c>
      <c r="I20" s="22">
        <v>-33.624</v>
      </c>
      <c r="J20" s="22">
        <v>0</v>
      </c>
      <c r="K20" s="22">
        <v>0</v>
      </c>
    </row>
    <row r="21" ht="28" customHeight="1" spans="1:11">
      <c r="A21" s="18" t="s">
        <v>295</v>
      </c>
      <c r="B21" s="18" t="s">
        <v>159</v>
      </c>
      <c r="C21" s="18" t="s">
        <v>152</v>
      </c>
      <c r="D21" s="19"/>
      <c r="E21" s="20"/>
      <c r="F21" s="21" t="s">
        <v>316</v>
      </c>
      <c r="G21" s="17">
        <v>-1.624</v>
      </c>
      <c r="H21" s="22">
        <v>0</v>
      </c>
      <c r="I21" s="24">
        <v>-1.624</v>
      </c>
      <c r="J21" s="22">
        <v>0</v>
      </c>
      <c r="K21" s="22">
        <v>0</v>
      </c>
    </row>
    <row r="22" ht="28" customHeight="1" spans="1:11">
      <c r="A22" s="18" t="s">
        <v>295</v>
      </c>
      <c r="B22" s="18" t="s">
        <v>159</v>
      </c>
      <c r="C22" s="18" t="s">
        <v>155</v>
      </c>
      <c r="D22" s="19"/>
      <c r="E22" s="20"/>
      <c r="F22" s="21" t="s">
        <v>317</v>
      </c>
      <c r="G22" s="17">
        <v>-32</v>
      </c>
      <c r="H22" s="22">
        <v>0</v>
      </c>
      <c r="I22" s="22">
        <v>-32</v>
      </c>
      <c r="J22" s="22">
        <v>0</v>
      </c>
      <c r="K22" s="22">
        <v>0</v>
      </c>
    </row>
  </sheetData>
  <mergeCells count="9">
    <mergeCell ref="A2:K2"/>
    <mergeCell ref="A3:D3"/>
    <mergeCell ref="J3:K3"/>
    <mergeCell ref="G4:K4"/>
    <mergeCell ref="H5:I5"/>
    <mergeCell ref="J5:K5"/>
    <mergeCell ref="G5:G6"/>
    <mergeCell ref="A4:C5"/>
    <mergeCell ref="D4:F6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财力表</vt:lpstr>
      <vt:lpstr>一般公共预算收入计划表</vt:lpstr>
      <vt:lpstr>政府性基金预算收入计划表</vt:lpstr>
      <vt:lpstr>国资经营预算收入计划表</vt:lpstr>
      <vt:lpstr>财政专户预算收入计划表</vt:lpstr>
      <vt:lpstr>一般公共预算支出调整表</vt:lpstr>
      <vt:lpstr>政府性基金预算支出调整表</vt:lpstr>
      <vt:lpstr>国有资本经营预算支出调整表</vt:lpstr>
      <vt:lpstr>财政专户预算支出调整表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叶玲</dc:creator>
  <cp:lastModifiedBy>韦杰森</cp:lastModifiedBy>
  <dcterms:created xsi:type="dcterms:W3CDTF">2022-10-28T03:50:00Z</dcterms:created>
  <dcterms:modified xsi:type="dcterms:W3CDTF">2025-01-13T01:13:02Z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76765BE9E2CF49B5BCC5606EC6E70413</vt:lpwstr>
  </property>
  <property fmtid="{D5CDD505-2E9C-101B-9397-08002B2CF9AE}" pid="4" name="KSOReadingLayout">
    <vt:bool>true</vt:bool>
  </property>
</Properties>
</file>